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3" activeTab="5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з початку року" sheetId="7" r:id="rId7"/>
    <sheet name="уточнення планових показників" sheetId="8" r:id="rId8"/>
  </sheets>
  <externalReferences>
    <externalReference r:id="rId11"/>
  </externalReferences>
  <definedNames>
    <definedName name="_xlnm.Print_Area" localSheetId="6">'з початку року'!$A$1:$Q$45</definedName>
  </definedNames>
  <calcPr fullCalcOnLoad="1"/>
</workbook>
</file>

<file path=xl/sharedStrings.xml><?xml version="1.0" encoding="utf-8"?>
<sst xmlns="http://schemas.openxmlformats.org/spreadsheetml/2006/main" count="243" uniqueCount="96">
  <si>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</si>
  <si>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</si>
  <si>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</si>
  <si>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</si>
  <si>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</si>
  <si>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</si>
  <si>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</si>
  <si>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</si>
  <si>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</si>
  <si>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</si>
  <si>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</si>
  <si>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</si>
  <si>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</si>
  <si>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</si>
  <si>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</si>
  <si>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</si>
  <si>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</si>
  <si>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</si>
  <si>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</si>
  <si>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</si>
  <si>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</si>
  <si>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</si>
  <si>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</si>
  <si>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Уточнений розпис доходів</t>
  </si>
  <si>
    <t xml:space="preserve">всього </t>
  </si>
  <si>
    <t xml:space="preserve"> </t>
  </si>
  <si>
    <t>факт</t>
  </si>
  <si>
    <t>відхилення</t>
  </si>
  <si>
    <t>надходження від продажу землі (тис.грн.)</t>
  </si>
  <si>
    <t>надходження від приватизації майна (тис.грн.)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</si>
  <si>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</si>
  <si>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</si>
  <si>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</si>
  <si>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</si>
  <si>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</si>
  <si>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</si>
  <si>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</si>
  <si>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</si>
  <si>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</si>
  <si>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єдиний податок (тис.грн.)</t>
  </si>
  <si>
    <t>розміщено на депозит (тис.грн.)</t>
  </si>
  <si>
    <t xml:space="preserve">Залишок коштів  </t>
  </si>
  <si>
    <t>в тому числі:</t>
  </si>
  <si>
    <t>субвенції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</si>
  <si>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</si>
  <si>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</si>
  <si>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</si>
  <si>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</si>
  <si>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</si>
  <si>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Пайова участь</t>
  </si>
  <si>
    <t>пайова участь у розвитку інфраструктури м. Черкаси (тис.грн.)</t>
  </si>
  <si>
    <t>податок на нерухоме майно, відмінне від земельної ділянки, сплачений фізособами (тис.грн.)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</si>
  <si>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</si>
  <si>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</si>
  <si>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</si>
  <si>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</si>
  <si>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</si>
  <si>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</si>
  <si>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Помісячний розпис доходів ЗФ на  2013 рік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</si>
  <si>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</si>
  <si>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</si>
  <si>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2014 року</t>
  </si>
  <si>
    <t xml:space="preserve">Динаміка надходжень до бюджету розвитку за січень 2014 р. </t>
  </si>
  <si>
    <t>станом на 01.02.2014 р.</t>
  </si>
  <si>
    <r>
      <t xml:space="preserve">станом на 01.02.2014р.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</si>
  <si>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2014 року</t>
  </si>
  <si>
    <t>Фактичні надходження (лютий)</t>
  </si>
  <si>
    <t xml:space="preserve">Динаміка надходжень до бюджету розвитку за лютий 2014 р. </t>
  </si>
  <si>
    <t>ЗАТВЕРДЖЕНИЙ ПЛАН НА  2014 рік</t>
  </si>
  <si>
    <t>00.00.2014</t>
  </si>
  <si>
    <t>станом на 01.03.2014 р.</t>
  </si>
  <si>
    <r>
      <t xml:space="preserve">станом на 01.03.2014р.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</si>
  <si>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2014 року</t>
  </si>
  <si>
    <t>Фактичні надходження (березень)</t>
  </si>
  <si>
    <t xml:space="preserve">Динаміка надходжень до бюджету розвитку за березень 2014 р. </t>
  </si>
  <si>
    <t>станом на 1.04.2014 р.</t>
  </si>
  <si>
    <r>
      <t xml:space="preserve">станом на 1.04.2014р.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</si>
  <si>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2014 року</t>
  </si>
  <si>
    <t>Фактичні надходження (квітень)</t>
  </si>
  <si>
    <t xml:space="preserve">Динаміка надходжень до бюджету розвитку за квітень 2014 р. </t>
  </si>
  <si>
    <t>станом на 01.05.2014 р.</t>
  </si>
  <si>
    <r>
      <t xml:space="preserve">станом на 01.05.2014р.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</si>
  <si>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2014 року</t>
  </si>
  <si>
    <t>Фактичні надходження (травень)</t>
  </si>
  <si>
    <t xml:space="preserve">Динаміка надходжень до бюджету розвитку за травень 2014 р. </t>
  </si>
  <si>
    <t>станом на 01.06.2014 р.</t>
  </si>
  <si>
    <r>
      <t xml:space="preserve">станом на 01.06.2014р.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</si>
  <si>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2014 року</t>
  </si>
  <si>
    <t>Фактичні надходження (червень)</t>
  </si>
  <si>
    <t xml:space="preserve">Динаміка надходжень до бюджету розвитку за червень 2014 р. </t>
  </si>
  <si>
    <t>план на січень-червень  2014р.</t>
  </si>
  <si>
    <t>станом на 05.06.2014 р.</t>
  </si>
  <si>
    <r>
      <t xml:space="preserve">станом на 05.06.2014р.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</si>
  <si>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05.06.2014р.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</si>
  <si>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05.06.2014</t>
    </r>
    <r>
      <rPr>
        <sz val="10"/>
        <rFont val="Times New Roman"/>
        <family val="1"/>
      </rPr>
      <t xml:space="preserve"> (тис.грн.)</t>
    </r>
  </si>
  <si>
    <t>Зміни до розпису станом на 05.06.2014р. :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</si>
</sst>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4" xfId="0" applyNumberFormat="1" applyFont="1" applyFill="1" applyBorder="1" applyAlignment="1">
      <alignment horizontal="center"/>
    </xf>
    <xf numFmtId="180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5" fontId="12" fillId="0" borderId="21" xfId="0" applyNumberFormat="1" applyFont="1" applyBorder="1" applyAlignment="1">
      <alignment/>
    </xf>
    <xf numFmtId="14" fontId="19" fillId="0" borderId="22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4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4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5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/>
    </xf>
    <xf numFmtId="185" fontId="1" fillId="0" borderId="29" xfId="0" applyNumberFormat="1" applyFont="1" applyBorder="1" applyAlignment="1">
      <alignment horizontal="center" vertical="center"/>
    </xf>
    <xf numFmtId="185" fontId="1" fillId="0" borderId="15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180" fontId="2" fillId="0" borderId="30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1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7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" fillId="0" borderId="3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185" fontId="0" fillId="22" borderId="12" xfId="0" applyNumberFormat="1" applyFill="1" applyBorder="1" applyAlignment="1">
      <alignment/>
    </xf>
    <xf numFmtId="185" fontId="0" fillId="22" borderId="10" xfId="0" applyNumberFormat="1" applyFill="1" applyBorder="1" applyAlignment="1">
      <alignment/>
    </xf>
    <xf numFmtId="185" fontId="19" fillId="22" borderId="12" xfId="0" applyNumberFormat="1" applyFont="1" applyFill="1" applyBorder="1" applyAlignment="1">
      <alignment/>
    </xf>
    <xf numFmtId="185" fontId="24" fillId="22" borderId="15" xfId="0" applyNumberFormat="1" applyFont="1" applyFill="1" applyBorder="1" applyAlignment="1">
      <alignment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37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7" fillId="0" borderId="37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22619219"/>
        <c:axId val="2246380"/>
      </c:lineChart>
      <c:catAx>
        <c:axId val="2261921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46380"/>
        <c:crosses val="autoZero"/>
        <c:auto val="0"/>
        <c:lblOffset val="100"/>
        <c:tickLblSkip val="1"/>
        <c:noMultiLvlLbl val="0"/>
      </c:catAx>
      <c:valAx>
        <c:axId val="2246380"/>
        <c:scaling>
          <c:orientation val="minMax"/>
          <c:max val="4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2619219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єдиний податок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січень-червень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року'!$H$30</c:f>
              <c:numCache>
                <c:ptCount val="1"/>
                <c:pt idx="0">
                  <c:v>34212.6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року'!$I$30</c:f>
              <c:numCache>
                <c:ptCount val="1"/>
                <c:pt idx="0">
                  <c:v>35456.08</c:v>
                </c:pt>
              </c:numCache>
            </c:numRef>
          </c:val>
        </c:ser>
        <c:axId val="22287005"/>
        <c:axId val="66365318"/>
      </c:barChart>
      <c:catAx>
        <c:axId val="22287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65318"/>
        <c:crosses val="autoZero"/>
        <c:auto val="1"/>
        <c:lblOffset val="100"/>
        <c:tickLblSkip val="1"/>
        <c:noMultiLvlLbl val="0"/>
      </c:catAx>
      <c:valAx>
        <c:axId val="663653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2870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20217421"/>
        <c:axId val="47739062"/>
      </c:lineChart>
      <c:catAx>
        <c:axId val="2021742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739062"/>
        <c:crosses val="autoZero"/>
        <c:auto val="0"/>
        <c:lblOffset val="100"/>
        <c:tickLblSkip val="1"/>
        <c:noMultiLvlLbl val="0"/>
      </c:catAx>
      <c:valAx>
        <c:axId val="47739062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021742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26998375"/>
        <c:axId val="41658784"/>
      </c:lineChart>
      <c:catAx>
        <c:axId val="2699837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658784"/>
        <c:crosses val="autoZero"/>
        <c:auto val="0"/>
        <c:lblOffset val="100"/>
        <c:tickLblSkip val="1"/>
        <c:noMultiLvlLbl val="0"/>
      </c:catAx>
      <c:valAx>
        <c:axId val="41658784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699837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квітень!$J$4:$J$24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квітень!$K$4:$K$24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39384737"/>
        <c:axId val="18918314"/>
      </c:lineChart>
      <c:catAx>
        <c:axId val="3938473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918314"/>
        <c:crosses val="autoZero"/>
        <c:auto val="0"/>
        <c:lblOffset val="100"/>
        <c:tickLblSkip val="1"/>
        <c:noMultiLvlLbl val="0"/>
      </c:catAx>
      <c:valAx>
        <c:axId val="18918314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9384737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36047099"/>
        <c:axId val="55988436"/>
      </c:lineChart>
      <c:catAx>
        <c:axId val="3604709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988436"/>
        <c:crosses val="autoZero"/>
        <c:auto val="0"/>
        <c:lblOffset val="100"/>
        <c:tickLblSkip val="1"/>
        <c:noMultiLvlLbl val="0"/>
      </c:catAx>
      <c:valAx>
        <c:axId val="55988436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604709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41792</c:v>
                </c:pt>
                <c:pt idx="1">
                  <c:v>41793</c:v>
                </c:pt>
                <c:pt idx="2">
                  <c:v>41794</c:v>
                </c:pt>
                <c:pt idx="3">
                  <c:v>41795</c:v>
                </c:pt>
                <c:pt idx="4">
                  <c:v>41796</c:v>
                </c:pt>
                <c:pt idx="5">
                  <c:v>41800</c:v>
                </c:pt>
                <c:pt idx="6">
                  <c:v>41801</c:v>
                </c:pt>
                <c:pt idx="7">
                  <c:v>41802</c:v>
                </c:pt>
                <c:pt idx="8">
                  <c:v>41803</c:v>
                </c:pt>
                <c:pt idx="9">
                  <c:v>41806</c:v>
                </c:pt>
                <c:pt idx="10">
                  <c:v>41807</c:v>
                </c:pt>
                <c:pt idx="11">
                  <c:v>41808</c:v>
                </c:pt>
                <c:pt idx="12">
                  <c:v>41809</c:v>
                </c:pt>
                <c:pt idx="13">
                  <c:v>41810</c:v>
                </c:pt>
                <c:pt idx="14">
                  <c:v>41813</c:v>
                </c:pt>
                <c:pt idx="15">
                  <c:v>41814</c:v>
                </c:pt>
                <c:pt idx="16">
                  <c:v>41815</c:v>
                </c:pt>
                <c:pt idx="17">
                  <c:v>41816</c:v>
                </c:pt>
                <c:pt idx="18">
                  <c:v>41817</c:v>
                </c:pt>
              </c:strCache>
            </c:strRef>
          </c:cat>
          <c:val>
            <c:numRef>
              <c:f>червень!$J$4:$J$6</c:f>
              <c:numCache>
                <c:ptCount val="3"/>
                <c:pt idx="0">
                  <c:v>787.1</c:v>
                </c:pt>
                <c:pt idx="1">
                  <c:v>609.9</c:v>
                </c:pt>
                <c:pt idx="2">
                  <c:v>1301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41792</c:v>
                </c:pt>
                <c:pt idx="1">
                  <c:v>41793</c:v>
                </c:pt>
                <c:pt idx="2">
                  <c:v>41794</c:v>
                </c:pt>
                <c:pt idx="3">
                  <c:v>41795</c:v>
                </c:pt>
                <c:pt idx="4">
                  <c:v>41796</c:v>
                </c:pt>
                <c:pt idx="5">
                  <c:v>41800</c:v>
                </c:pt>
                <c:pt idx="6">
                  <c:v>41801</c:v>
                </c:pt>
                <c:pt idx="7">
                  <c:v>41802</c:v>
                </c:pt>
                <c:pt idx="8">
                  <c:v>41803</c:v>
                </c:pt>
                <c:pt idx="9">
                  <c:v>41806</c:v>
                </c:pt>
                <c:pt idx="10">
                  <c:v>41807</c:v>
                </c:pt>
                <c:pt idx="11">
                  <c:v>41808</c:v>
                </c:pt>
                <c:pt idx="12">
                  <c:v>41809</c:v>
                </c:pt>
                <c:pt idx="13">
                  <c:v>41810</c:v>
                </c:pt>
                <c:pt idx="14">
                  <c:v>41813</c:v>
                </c:pt>
                <c:pt idx="15">
                  <c:v>41814</c:v>
                </c:pt>
                <c:pt idx="16">
                  <c:v>41815</c:v>
                </c:pt>
                <c:pt idx="17">
                  <c:v>41816</c:v>
                </c:pt>
                <c:pt idx="18">
                  <c:v>41817</c:v>
                </c:pt>
              </c:strCache>
            </c:strRef>
          </c:cat>
          <c:val>
            <c:numRef>
              <c:f>травень!$M$4:$M$22</c:f>
              <c:numCache>
                <c:ptCount val="19"/>
                <c:pt idx="0">
                  <c:v>2116.2157894736847</c:v>
                </c:pt>
                <c:pt idx="1">
                  <c:v>2116.2</c:v>
                </c:pt>
                <c:pt idx="2">
                  <c:v>2116.2</c:v>
                </c:pt>
                <c:pt idx="3">
                  <c:v>2116.2</c:v>
                </c:pt>
                <c:pt idx="4">
                  <c:v>2116.2</c:v>
                </c:pt>
                <c:pt idx="5">
                  <c:v>2116.2</c:v>
                </c:pt>
                <c:pt idx="6">
                  <c:v>2116.2</c:v>
                </c:pt>
                <c:pt idx="7">
                  <c:v>2116.2</c:v>
                </c:pt>
                <c:pt idx="8">
                  <c:v>2116.2</c:v>
                </c:pt>
                <c:pt idx="9">
                  <c:v>2116.2</c:v>
                </c:pt>
                <c:pt idx="10">
                  <c:v>2116.2</c:v>
                </c:pt>
                <c:pt idx="11">
                  <c:v>2116.2</c:v>
                </c:pt>
                <c:pt idx="12">
                  <c:v>2116.2</c:v>
                </c:pt>
                <c:pt idx="13">
                  <c:v>2116.2</c:v>
                </c:pt>
                <c:pt idx="14">
                  <c:v>2116.2</c:v>
                </c:pt>
                <c:pt idx="15">
                  <c:v>2116.2</c:v>
                </c:pt>
                <c:pt idx="16">
                  <c:v>2116.2</c:v>
                </c:pt>
                <c:pt idx="17">
                  <c:v>2116.2</c:v>
                </c:pt>
                <c:pt idx="18">
                  <c:v>2116.2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41792</c:v>
                </c:pt>
                <c:pt idx="1">
                  <c:v>41793</c:v>
                </c:pt>
                <c:pt idx="2">
                  <c:v>41794</c:v>
                </c:pt>
                <c:pt idx="3">
                  <c:v>41795</c:v>
                </c:pt>
                <c:pt idx="4">
                  <c:v>41796</c:v>
                </c:pt>
                <c:pt idx="5">
                  <c:v>41800</c:v>
                </c:pt>
                <c:pt idx="6">
                  <c:v>41801</c:v>
                </c:pt>
                <c:pt idx="7">
                  <c:v>41802</c:v>
                </c:pt>
                <c:pt idx="8">
                  <c:v>41803</c:v>
                </c:pt>
                <c:pt idx="9">
                  <c:v>41806</c:v>
                </c:pt>
                <c:pt idx="10">
                  <c:v>41807</c:v>
                </c:pt>
                <c:pt idx="11">
                  <c:v>41808</c:v>
                </c:pt>
                <c:pt idx="12">
                  <c:v>41809</c:v>
                </c:pt>
                <c:pt idx="13">
                  <c:v>41810</c:v>
                </c:pt>
                <c:pt idx="14">
                  <c:v>41813</c:v>
                </c:pt>
                <c:pt idx="15">
                  <c:v>41814</c:v>
                </c:pt>
                <c:pt idx="16">
                  <c:v>41815</c:v>
                </c:pt>
                <c:pt idx="17">
                  <c:v>41816</c:v>
                </c:pt>
                <c:pt idx="18">
                  <c:v>41817</c:v>
                </c:pt>
              </c:strCache>
            </c:strRef>
          </c:cat>
          <c:val>
            <c:numRef>
              <c:f>червень!$K$4:$K$22</c:f>
              <c:numCache>
                <c:ptCount val="19"/>
                <c:pt idx="0">
                  <c:v>1300</c:v>
                </c:pt>
                <c:pt idx="1">
                  <c:v>2500</c:v>
                </c:pt>
                <c:pt idx="2">
                  <c:v>2600</c:v>
                </c:pt>
                <c:pt idx="3">
                  <c:v>980</c:v>
                </c:pt>
                <c:pt idx="4">
                  <c:v>1100</c:v>
                </c:pt>
                <c:pt idx="5">
                  <c:v>1200</c:v>
                </c:pt>
                <c:pt idx="6">
                  <c:v>1800</c:v>
                </c:pt>
                <c:pt idx="7">
                  <c:v>3200</c:v>
                </c:pt>
                <c:pt idx="8">
                  <c:v>2200</c:v>
                </c:pt>
                <c:pt idx="9">
                  <c:v>1850</c:v>
                </c:pt>
                <c:pt idx="10">
                  <c:v>3200</c:v>
                </c:pt>
                <c:pt idx="11">
                  <c:v>1200</c:v>
                </c:pt>
                <c:pt idx="12">
                  <c:v>1600</c:v>
                </c:pt>
                <c:pt idx="13">
                  <c:v>1400</c:v>
                </c:pt>
                <c:pt idx="14">
                  <c:v>1200</c:v>
                </c:pt>
                <c:pt idx="15">
                  <c:v>1800</c:v>
                </c:pt>
                <c:pt idx="16">
                  <c:v>1900</c:v>
                </c:pt>
                <c:pt idx="17">
                  <c:v>2700</c:v>
                </c:pt>
                <c:pt idx="18">
                  <c:v>3389.9</c:v>
                </c:pt>
              </c:numCache>
            </c:numRef>
          </c:val>
          <c:smooth val="1"/>
        </c:ser>
        <c:marker val="1"/>
        <c:axId val="34133877"/>
        <c:axId val="38769438"/>
      </c:lineChart>
      <c:catAx>
        <c:axId val="3413387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769438"/>
        <c:crosses val="autoZero"/>
        <c:auto val="0"/>
        <c:lblOffset val="100"/>
        <c:tickLblSkip val="1"/>
        <c:noMultiLvlLbl val="0"/>
      </c:catAx>
      <c:valAx>
        <c:axId val="38769438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4133877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05.06.2014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001"/>
          <c:y val="0.18725"/>
          <c:w val="0.95475"/>
          <c:h val="0.798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січень-червень  2014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>
                <c:ptCount val="8"/>
                <c:pt idx="0">
                  <c:v>ПДФО</c:v>
                </c:pt>
                <c:pt idx="1">
                  <c:v>Плата за землю</c:v>
                </c:pt>
                <c:pt idx="2">
                  <c:v>Податок на прибуток</c:v>
                </c:pt>
                <c:pt idx="3">
                  <c:v>Державне мито</c:v>
                </c:pt>
                <c:pt idx="4">
                  <c:v>Місцеві податки і збори</c:v>
                </c:pt>
                <c:pt idx="5">
                  <c:v>Плата за оренду майна</c:v>
                </c:pt>
                <c:pt idx="6">
                  <c:v>Зовнішня реклама</c:v>
                </c:pt>
                <c:pt idx="7">
                  <c:v>Інші платежі</c:v>
                </c:pt>
              </c:strCache>
            </c:strRef>
          </c:cat>
          <c:val>
            <c:numRef>
              <c:f>'з початку року'!$B$47:$B$54</c:f>
              <c:numCache>
                <c:ptCount val="8"/>
                <c:pt idx="0">
                  <c:v>190546.3</c:v>
                </c:pt>
                <c:pt idx="1">
                  <c:v>38281.23</c:v>
                </c:pt>
                <c:pt idx="2">
                  <c:v>1022.6</c:v>
                </c:pt>
                <c:pt idx="3">
                  <c:v>474.5</c:v>
                </c:pt>
                <c:pt idx="4">
                  <c:v>3398.3</c:v>
                </c:pt>
                <c:pt idx="5">
                  <c:v>3531.5</c:v>
                </c:pt>
                <c:pt idx="6">
                  <c:v>1500</c:v>
                </c:pt>
                <c:pt idx="7">
                  <c:v>1955.8000000000184</c:v>
                </c:pt>
              </c:numCache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>
                <c:ptCount val="8"/>
                <c:pt idx="0">
                  <c:v>ПДФО</c:v>
                </c:pt>
                <c:pt idx="1">
                  <c:v>Плата за землю</c:v>
                </c:pt>
                <c:pt idx="2">
                  <c:v>Податок на прибуток</c:v>
                </c:pt>
                <c:pt idx="3">
                  <c:v>Державне мито</c:v>
                </c:pt>
                <c:pt idx="4">
                  <c:v>Місцеві податки і збори</c:v>
                </c:pt>
                <c:pt idx="5">
                  <c:v>Плата за оренду майна</c:v>
                </c:pt>
                <c:pt idx="6">
                  <c:v>Зовнішня реклама</c:v>
                </c:pt>
                <c:pt idx="7">
                  <c:v>Інші платежі</c:v>
                </c:pt>
              </c:strCache>
            </c:strRef>
          </c:cat>
          <c:val>
            <c:numRef>
              <c:f>'з початку року'!$C$47:$C$54</c:f>
              <c:numCache>
                <c:ptCount val="8"/>
                <c:pt idx="0">
                  <c:v>150560.47</c:v>
                </c:pt>
                <c:pt idx="1">
                  <c:v>32932.56</c:v>
                </c:pt>
                <c:pt idx="2">
                  <c:v>645.38</c:v>
                </c:pt>
                <c:pt idx="3">
                  <c:v>361.56</c:v>
                </c:pt>
                <c:pt idx="4">
                  <c:v>2744.78</c:v>
                </c:pt>
                <c:pt idx="5">
                  <c:v>3548.66</c:v>
                </c:pt>
                <c:pt idx="6">
                  <c:v>1248</c:v>
                </c:pt>
                <c:pt idx="7">
                  <c:v>821.8100000000322</c:v>
                </c:pt>
              </c:numCache>
            </c:numRef>
          </c:val>
          <c:shape val="box"/>
        </c:ser>
        <c:shape val="box"/>
        <c:axId val="13380623"/>
        <c:axId val="53316744"/>
      </c:bar3DChart>
      <c:catAx>
        <c:axId val="13380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53316744"/>
        <c:crosses val="autoZero"/>
        <c:auto val="1"/>
        <c:lblOffset val="100"/>
        <c:tickLblSkip val="1"/>
        <c:noMultiLvlLbl val="0"/>
      </c:catAx>
      <c:valAx>
        <c:axId val="53316744"/>
        <c:scaling>
          <c:orientation val="minMax"/>
          <c:max val="2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380623"/>
        <c:crossesAt val="1"/>
        <c:crossBetween val="between"/>
        <c:dispUnits/>
        <c:majorUnit val="2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продажу землі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січень-червень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>
                <c:ptCount val="1"/>
                <c:pt idx="0">
                  <c:v>4822.6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>
                <c:ptCount val="1"/>
                <c:pt idx="0">
                  <c:v>2070.75</c:v>
                </c:pt>
              </c:numCache>
            </c:numRef>
          </c:val>
        </c:ser>
        <c:axId val="10088649"/>
        <c:axId val="23688978"/>
      </c:barChart>
      <c:catAx>
        <c:axId val="10088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688978"/>
        <c:crosses val="autoZero"/>
        <c:auto val="1"/>
        <c:lblOffset val="100"/>
        <c:tickLblSkip val="1"/>
        <c:noMultiLvlLbl val="0"/>
      </c:catAx>
      <c:valAx>
        <c:axId val="236889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0886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січень-червень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>
                <c:ptCount val="1"/>
                <c:pt idx="0">
                  <c:v>1667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>
                <c:ptCount val="1"/>
                <c:pt idx="0">
                  <c:v>1629.89</c:v>
                </c:pt>
              </c:numCache>
            </c:numRef>
          </c:val>
        </c:ser>
        <c:axId val="11874211"/>
        <c:axId val="39759036"/>
      </c:barChart>
      <c:catAx>
        <c:axId val="11874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759036"/>
        <c:crosses val="autoZero"/>
        <c:auto val="1"/>
        <c:lblOffset val="100"/>
        <c:tickLblSkip val="1"/>
        <c:noMultiLvlLbl val="0"/>
      </c:catAx>
      <c:valAx>
        <c:axId val="397590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8742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12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на січень-червень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05.06.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2014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240 710,2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192 863,2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січень-червень   2014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-40 401,0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червень 2014р.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43 099,0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червень
 2014р.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-47 847,0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41045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червень"/>
      <sheetName val="травень"/>
      <sheetName val="квітень"/>
      <sheetName val="березень"/>
      <sheetName val="лютий"/>
      <sheetName val="січень "/>
    </sheetNames>
    <sheetDataSet>
      <sheetData sheetId="0">
        <row r="10">
          <cell r="E10">
            <v>190546.3</v>
          </cell>
          <cell r="F10">
            <v>150560.47</v>
          </cell>
        </row>
        <row r="19">
          <cell r="E19">
            <v>1022.6</v>
          </cell>
          <cell r="F19">
            <v>645.38</v>
          </cell>
        </row>
        <row r="33">
          <cell r="E33">
            <v>38281.23</v>
          </cell>
          <cell r="F33">
            <v>32932.56</v>
          </cell>
        </row>
        <row r="56">
          <cell r="E56">
            <v>3398.3</v>
          </cell>
          <cell r="F56">
            <v>2744.78</v>
          </cell>
        </row>
        <row r="95">
          <cell r="E95">
            <v>3531.5</v>
          </cell>
          <cell r="F95">
            <v>3548.66</v>
          </cell>
        </row>
        <row r="96">
          <cell r="E96">
            <v>474.5</v>
          </cell>
          <cell r="F96">
            <v>361.56</v>
          </cell>
        </row>
        <row r="106">
          <cell r="E106">
            <v>240710.23</v>
          </cell>
          <cell r="F106">
            <v>192863.22000000003</v>
          </cell>
        </row>
        <row r="118">
          <cell r="E118">
            <v>109.5</v>
          </cell>
          <cell r="F118">
            <v>130.24</v>
          </cell>
        </row>
        <row r="119">
          <cell r="E119">
            <v>34212.6</v>
          </cell>
          <cell r="F119">
            <v>35456.08</v>
          </cell>
        </row>
        <row r="120">
          <cell r="E120">
            <v>1667</v>
          </cell>
          <cell r="F120">
            <v>1629.89</v>
          </cell>
        </row>
        <row r="121">
          <cell r="E121">
            <v>4822.6</v>
          </cell>
          <cell r="F121">
            <v>2070.75</v>
          </cell>
        </row>
        <row r="122">
          <cell r="E122">
            <v>862.45</v>
          </cell>
          <cell r="F122">
            <v>700.79</v>
          </cell>
        </row>
        <row r="139">
          <cell r="I139">
            <v>13825.22196</v>
          </cell>
        </row>
        <row r="141">
          <cell r="I141">
            <v>0</v>
          </cell>
        </row>
        <row r="142">
          <cell r="D142">
            <v>118531.34793</v>
          </cell>
          <cell r="I142">
            <v>104706.12597</v>
          </cell>
        </row>
      </sheetData>
      <sheetData sheetId="1">
        <row r="139">
          <cell r="I139">
            <v>13825.22196</v>
          </cell>
        </row>
        <row r="141">
          <cell r="I141">
            <v>0</v>
          </cell>
        </row>
        <row r="142">
          <cell r="D142">
            <v>118982.48</v>
          </cell>
          <cell r="I142">
            <v>105157.26</v>
          </cell>
        </row>
      </sheetData>
      <sheetData sheetId="2">
        <row r="139">
          <cell r="I139">
            <v>13825.22</v>
          </cell>
        </row>
        <row r="141">
          <cell r="I141">
            <v>0</v>
          </cell>
        </row>
        <row r="142">
          <cell r="D142">
            <v>123251.48</v>
          </cell>
          <cell r="I142">
            <v>109426.25</v>
          </cell>
        </row>
      </sheetData>
      <sheetData sheetId="3">
        <row r="139">
          <cell r="I139">
            <v>13825.22196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114985.02570999999</v>
          </cell>
          <cell r="I142">
            <v>101159.80375</v>
          </cell>
        </row>
      </sheetData>
      <sheetData sheetId="4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121970.53</v>
          </cell>
          <cell r="I142">
            <v>108145.31</v>
          </cell>
        </row>
      </sheetData>
      <sheetData sheetId="5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111410.62</v>
          </cell>
          <cell r="I142">
            <v>97585.4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C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9" sqref="K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9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4" t="s">
        <v>61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6"/>
      <c r="M1" s="1"/>
      <c r="N1" s="107" t="s">
        <v>62</v>
      </c>
      <c r="O1" s="108"/>
      <c r="P1" s="108"/>
      <c r="Q1" s="108"/>
      <c r="R1" s="108"/>
      <c r="S1" s="109"/>
    </row>
    <row r="2" spans="1:19" ht="16.5" thickBot="1">
      <c r="A2" s="110" t="s">
        <v>63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2"/>
      <c r="M2" s="1"/>
      <c r="N2" s="113" t="s">
        <v>64</v>
      </c>
      <c r="O2" s="114"/>
      <c r="P2" s="114"/>
      <c r="Q2" s="114"/>
      <c r="R2" s="114"/>
      <c r="S2" s="115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52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41642</v>
      </c>
      <c r="B4" s="42">
        <v>1939.8</v>
      </c>
      <c r="C4" s="80">
        <v>79.9</v>
      </c>
      <c r="D4" s="3">
        <v>0</v>
      </c>
      <c r="E4" s="3">
        <v>0.3</v>
      </c>
      <c r="F4" s="3">
        <v>14.3</v>
      </c>
      <c r="G4" s="3">
        <v>0</v>
      </c>
      <c r="H4" s="3">
        <v>0.7</v>
      </c>
      <c r="I4" s="42">
        <f aca="true" t="shared" si="0" ref="I4:I23">J4-B4-C4-D4-E4-F4-G4-H4</f>
        <v>2.5999999999999472</v>
      </c>
      <c r="J4" s="42">
        <v>2037.6</v>
      </c>
      <c r="K4" s="42">
        <v>2000</v>
      </c>
      <c r="L4" s="4">
        <f aca="true" t="shared" si="1" ref="L4:L24">J4/K4</f>
        <v>1.0188</v>
      </c>
      <c r="M4" s="2">
        <f>AVERAGE(J4:J23)</f>
        <v>1738.4010000000003</v>
      </c>
      <c r="N4" s="44">
        <v>0</v>
      </c>
      <c r="O4" s="45">
        <v>0</v>
      </c>
      <c r="P4" s="46">
        <v>142.6</v>
      </c>
      <c r="Q4" s="46">
        <v>0</v>
      </c>
      <c r="R4" s="46">
        <v>0</v>
      </c>
      <c r="S4" s="35">
        <f>N4+O4+Q4+P4+R4</f>
        <v>142.6</v>
      </c>
    </row>
    <row r="5" spans="1:19" ht="12.75">
      <c r="A5" s="13">
        <v>41647</v>
      </c>
      <c r="B5" s="42">
        <v>3070.7</v>
      </c>
      <c r="C5" s="80">
        <v>98.8</v>
      </c>
      <c r="D5" s="3">
        <v>0</v>
      </c>
      <c r="E5" s="3">
        <v>0.1</v>
      </c>
      <c r="F5" s="3">
        <v>43.1</v>
      </c>
      <c r="G5" s="3">
        <v>0</v>
      </c>
      <c r="H5" s="3">
        <v>50.6</v>
      </c>
      <c r="I5" s="42">
        <f t="shared" si="0"/>
        <v>14.000000000000362</v>
      </c>
      <c r="J5" s="42">
        <v>3277.3</v>
      </c>
      <c r="K5" s="42">
        <v>3200</v>
      </c>
      <c r="L5" s="4">
        <f t="shared" si="1"/>
        <v>1.02415625</v>
      </c>
      <c r="M5" s="2">
        <v>1738.4</v>
      </c>
      <c r="N5" s="47">
        <v>0</v>
      </c>
      <c r="O5" s="48">
        <v>0</v>
      </c>
      <c r="P5" s="49">
        <v>340.4</v>
      </c>
      <c r="Q5" s="49">
        <v>0</v>
      </c>
      <c r="R5" s="46">
        <v>0.2</v>
      </c>
      <c r="S5" s="35">
        <f aca="true" t="shared" si="2" ref="S5:S23">N5+O5+Q5+P5+R5</f>
        <v>340.59999999999997</v>
      </c>
    </row>
    <row r="6" spans="1:19" ht="12.75">
      <c r="A6" s="13">
        <v>41648</v>
      </c>
      <c r="B6" s="42">
        <v>772.1</v>
      </c>
      <c r="C6" s="80">
        <v>76.9</v>
      </c>
      <c r="D6" s="3">
        <v>3.9</v>
      </c>
      <c r="E6" s="3">
        <v>0.8</v>
      </c>
      <c r="F6" s="3">
        <v>54.6</v>
      </c>
      <c r="G6" s="3">
        <v>0</v>
      </c>
      <c r="H6" s="3">
        <v>63.2</v>
      </c>
      <c r="I6" s="42">
        <f t="shared" si="0"/>
        <v>15.499999999999957</v>
      </c>
      <c r="J6" s="42">
        <v>987</v>
      </c>
      <c r="K6" s="42">
        <v>950</v>
      </c>
      <c r="L6" s="4">
        <f t="shared" si="1"/>
        <v>1.0389473684210526</v>
      </c>
      <c r="M6" s="2">
        <v>1738.4</v>
      </c>
      <c r="N6" s="50">
        <v>299.7</v>
      </c>
      <c r="O6" s="51">
        <v>0</v>
      </c>
      <c r="P6" s="52">
        <v>371.7</v>
      </c>
      <c r="Q6" s="52">
        <v>0</v>
      </c>
      <c r="R6" s="86">
        <v>0.1</v>
      </c>
      <c r="S6" s="35">
        <f t="shared" si="2"/>
        <v>671.5</v>
      </c>
    </row>
    <row r="7" spans="1:19" ht="12.75">
      <c r="A7" s="13">
        <v>41649</v>
      </c>
      <c r="B7" s="42">
        <v>484.5</v>
      </c>
      <c r="C7" s="80">
        <v>54.9</v>
      </c>
      <c r="D7" s="3">
        <v>0</v>
      </c>
      <c r="E7" s="3">
        <v>2.5</v>
      </c>
      <c r="F7" s="3">
        <v>80.5</v>
      </c>
      <c r="G7" s="3">
        <v>0</v>
      </c>
      <c r="H7" s="3">
        <v>30.8</v>
      </c>
      <c r="I7" s="42">
        <f t="shared" si="0"/>
        <v>3.000000000000039</v>
      </c>
      <c r="J7" s="42">
        <v>656.2</v>
      </c>
      <c r="K7" s="42">
        <v>700</v>
      </c>
      <c r="L7" s="4">
        <f t="shared" si="1"/>
        <v>0.9374285714285715</v>
      </c>
      <c r="M7" s="2">
        <v>1738.4</v>
      </c>
      <c r="N7" s="47">
        <v>8.8</v>
      </c>
      <c r="O7" s="48">
        <v>0</v>
      </c>
      <c r="P7" s="49">
        <v>459.6</v>
      </c>
      <c r="Q7" s="49">
        <v>0</v>
      </c>
      <c r="R7" s="46">
        <v>0.5</v>
      </c>
      <c r="S7" s="35">
        <f t="shared" si="2"/>
        <v>468.90000000000003</v>
      </c>
    </row>
    <row r="8" spans="1:19" ht="12.75">
      <c r="A8" s="13">
        <v>41650</v>
      </c>
      <c r="B8" s="42">
        <v>102.1</v>
      </c>
      <c r="C8" s="80">
        <v>48.5</v>
      </c>
      <c r="D8" s="3">
        <v>0</v>
      </c>
      <c r="E8" s="3">
        <v>0.9</v>
      </c>
      <c r="F8" s="3">
        <v>26.5</v>
      </c>
      <c r="G8" s="3">
        <v>0</v>
      </c>
      <c r="H8" s="3">
        <v>9.2</v>
      </c>
      <c r="I8" s="42">
        <f t="shared" si="0"/>
        <v>3.9999999999999964</v>
      </c>
      <c r="J8" s="42">
        <v>191.2</v>
      </c>
      <c r="K8" s="42">
        <v>200</v>
      </c>
      <c r="L8" s="4">
        <f t="shared" si="1"/>
        <v>0.956</v>
      </c>
      <c r="M8" s="2">
        <v>1738.4</v>
      </c>
      <c r="N8" s="47">
        <v>0</v>
      </c>
      <c r="O8" s="48">
        <v>0</v>
      </c>
      <c r="P8" s="49">
        <v>95.1</v>
      </c>
      <c r="Q8" s="49">
        <v>0</v>
      </c>
      <c r="R8" s="46">
        <v>0</v>
      </c>
      <c r="S8" s="35">
        <f t="shared" si="2"/>
        <v>95.1</v>
      </c>
    </row>
    <row r="9" spans="1:19" ht="12.75">
      <c r="A9" s="13">
        <v>41652</v>
      </c>
      <c r="B9" s="42">
        <v>410.2</v>
      </c>
      <c r="C9" s="80">
        <v>102.8</v>
      </c>
      <c r="D9" s="3">
        <v>0</v>
      </c>
      <c r="E9" s="3">
        <v>4.5</v>
      </c>
      <c r="F9" s="3">
        <v>145.3</v>
      </c>
      <c r="G9" s="3">
        <v>2.9</v>
      </c>
      <c r="H9" s="3">
        <v>23</v>
      </c>
      <c r="I9" s="42">
        <f t="shared" si="0"/>
        <v>10.199999999999967</v>
      </c>
      <c r="J9" s="42">
        <v>698.9</v>
      </c>
      <c r="K9" s="42">
        <v>700</v>
      </c>
      <c r="L9" s="4">
        <f t="shared" si="1"/>
        <v>0.9984285714285714</v>
      </c>
      <c r="M9" s="2">
        <v>1738.4</v>
      </c>
      <c r="N9" s="47">
        <v>12.6</v>
      </c>
      <c r="O9" s="48">
        <v>0</v>
      </c>
      <c r="P9" s="49">
        <v>326.9</v>
      </c>
      <c r="Q9" s="49">
        <v>0</v>
      </c>
      <c r="R9" s="46">
        <v>0</v>
      </c>
      <c r="S9" s="35">
        <f t="shared" si="2"/>
        <v>339.5</v>
      </c>
    </row>
    <row r="10" spans="1:19" ht="12.75">
      <c r="A10" s="13">
        <v>41653</v>
      </c>
      <c r="B10" s="42">
        <v>303.5</v>
      </c>
      <c r="C10" s="80">
        <v>53.5</v>
      </c>
      <c r="D10" s="3">
        <v>0</v>
      </c>
      <c r="E10" s="3">
        <v>3</v>
      </c>
      <c r="F10" s="3">
        <v>92.5</v>
      </c>
      <c r="G10" s="3">
        <v>0</v>
      </c>
      <c r="H10" s="3">
        <v>4.5</v>
      </c>
      <c r="I10" s="82">
        <f t="shared" si="0"/>
        <v>5.100000000000023</v>
      </c>
      <c r="J10" s="42">
        <v>462.1</v>
      </c>
      <c r="K10" s="56">
        <v>1100</v>
      </c>
      <c r="L10" s="4">
        <f t="shared" si="1"/>
        <v>0.4200909090909091</v>
      </c>
      <c r="M10" s="2">
        <v>1738.4</v>
      </c>
      <c r="N10" s="47">
        <v>0</v>
      </c>
      <c r="O10" s="48">
        <v>0</v>
      </c>
      <c r="P10" s="49">
        <v>418</v>
      </c>
      <c r="Q10" s="49">
        <v>0</v>
      </c>
      <c r="R10" s="46">
        <v>0.2</v>
      </c>
      <c r="S10" s="35">
        <f t="shared" si="2"/>
        <v>418.2</v>
      </c>
    </row>
    <row r="11" spans="1:19" ht="12.75">
      <c r="A11" s="13">
        <v>41654</v>
      </c>
      <c r="B11" s="42">
        <v>890.9</v>
      </c>
      <c r="C11" s="80">
        <v>134.1</v>
      </c>
      <c r="D11" s="3">
        <v>0</v>
      </c>
      <c r="E11" s="3">
        <v>3.2</v>
      </c>
      <c r="F11" s="3">
        <v>41.7</v>
      </c>
      <c r="G11" s="3">
        <v>0</v>
      </c>
      <c r="H11" s="3">
        <v>0.7</v>
      </c>
      <c r="I11" s="82">
        <f t="shared" si="0"/>
        <v>1.2499999999999318</v>
      </c>
      <c r="J11" s="42">
        <v>1071.85</v>
      </c>
      <c r="K11" s="42">
        <v>1300</v>
      </c>
      <c r="L11" s="4">
        <f t="shared" si="1"/>
        <v>0.8244999999999999</v>
      </c>
      <c r="M11" s="2">
        <v>1738.4</v>
      </c>
      <c r="N11" s="47">
        <v>0</v>
      </c>
      <c r="O11" s="48">
        <v>0</v>
      </c>
      <c r="P11" s="49">
        <v>454.8</v>
      </c>
      <c r="Q11" s="49">
        <v>0</v>
      </c>
      <c r="R11" s="46">
        <v>-0.1</v>
      </c>
      <c r="S11" s="35">
        <f t="shared" si="2"/>
        <v>454.7</v>
      </c>
    </row>
    <row r="12" spans="1:19" ht="12.75">
      <c r="A12" s="13">
        <v>41655</v>
      </c>
      <c r="B12" s="42">
        <v>530.3</v>
      </c>
      <c r="C12" s="80">
        <v>107.2</v>
      </c>
      <c r="D12" s="3">
        <v>0</v>
      </c>
      <c r="E12" s="3">
        <v>2.4</v>
      </c>
      <c r="F12" s="3">
        <v>5.2</v>
      </c>
      <c r="G12" s="3">
        <v>615.9</v>
      </c>
      <c r="H12" s="3">
        <v>6.8</v>
      </c>
      <c r="I12" s="82">
        <f t="shared" si="0"/>
        <v>0.8700000000000729</v>
      </c>
      <c r="J12" s="42">
        <v>1268.67</v>
      </c>
      <c r="K12" s="42">
        <v>1300</v>
      </c>
      <c r="L12" s="4">
        <f t="shared" si="1"/>
        <v>0.9759000000000001</v>
      </c>
      <c r="M12" s="2">
        <v>1738.4</v>
      </c>
      <c r="N12" s="47">
        <v>0</v>
      </c>
      <c r="O12" s="48">
        <v>0</v>
      </c>
      <c r="P12" s="49">
        <v>465.8</v>
      </c>
      <c r="Q12" s="49">
        <v>0</v>
      </c>
      <c r="R12" s="46">
        <v>3.3</v>
      </c>
      <c r="S12" s="35">
        <f t="shared" si="2"/>
        <v>469.1</v>
      </c>
    </row>
    <row r="13" spans="1:19" ht="12.75">
      <c r="A13" s="13">
        <v>41656</v>
      </c>
      <c r="B13" s="42">
        <v>1243.1</v>
      </c>
      <c r="C13" s="80">
        <v>169.2</v>
      </c>
      <c r="D13" s="3">
        <v>0</v>
      </c>
      <c r="E13" s="3">
        <v>4</v>
      </c>
      <c r="F13" s="3">
        <v>2.3</v>
      </c>
      <c r="G13" s="3">
        <v>8.8</v>
      </c>
      <c r="H13" s="3">
        <v>0.9</v>
      </c>
      <c r="I13" s="82">
        <f t="shared" si="0"/>
        <v>2.100000000000192</v>
      </c>
      <c r="J13" s="42">
        <v>1430.4</v>
      </c>
      <c r="K13" s="42">
        <v>1400</v>
      </c>
      <c r="L13" s="4">
        <f t="shared" si="1"/>
        <v>1.0217142857142858</v>
      </c>
      <c r="M13" s="2">
        <v>1738.4</v>
      </c>
      <c r="N13" s="47">
        <v>2.1</v>
      </c>
      <c r="O13" s="48">
        <v>0.01</v>
      </c>
      <c r="P13" s="49">
        <v>785.9</v>
      </c>
      <c r="Q13" s="49">
        <v>0</v>
      </c>
      <c r="R13" s="46">
        <v>0</v>
      </c>
      <c r="S13" s="35">
        <f t="shared" si="2"/>
        <v>788.01</v>
      </c>
    </row>
    <row r="14" spans="1:19" ht="12.75">
      <c r="A14" s="13">
        <v>41659</v>
      </c>
      <c r="B14" s="42">
        <v>2159.6</v>
      </c>
      <c r="C14" s="80">
        <v>117</v>
      </c>
      <c r="D14" s="3">
        <v>0</v>
      </c>
      <c r="E14" s="3">
        <v>5.71</v>
      </c>
      <c r="F14" s="3">
        <v>1.63</v>
      </c>
      <c r="G14" s="3">
        <v>0</v>
      </c>
      <c r="H14" s="3">
        <v>0.5</v>
      </c>
      <c r="I14" s="82">
        <f t="shared" si="0"/>
        <v>0.860000000000273</v>
      </c>
      <c r="J14" s="42">
        <v>2285.3</v>
      </c>
      <c r="K14" s="42">
        <v>1450</v>
      </c>
      <c r="L14" s="4">
        <f t="shared" si="1"/>
        <v>1.5760689655172415</v>
      </c>
      <c r="M14" s="2">
        <v>1738.4</v>
      </c>
      <c r="N14" s="47">
        <v>24.6</v>
      </c>
      <c r="O14" s="53">
        <v>0</v>
      </c>
      <c r="P14" s="54">
        <v>535.9</v>
      </c>
      <c r="Q14" s="49">
        <v>0</v>
      </c>
      <c r="R14" s="46">
        <v>2.5</v>
      </c>
      <c r="S14" s="35">
        <f t="shared" si="2"/>
        <v>563</v>
      </c>
    </row>
    <row r="15" spans="1:19" ht="12.75">
      <c r="A15" s="13">
        <v>41660</v>
      </c>
      <c r="B15" s="42">
        <v>1510</v>
      </c>
      <c r="C15" s="80">
        <v>146.4</v>
      </c>
      <c r="D15" s="3">
        <v>0</v>
      </c>
      <c r="E15" s="3">
        <v>1.6</v>
      </c>
      <c r="F15" s="3">
        <v>-2.6</v>
      </c>
      <c r="G15" s="3">
        <v>0</v>
      </c>
      <c r="H15" s="3">
        <v>0.2</v>
      </c>
      <c r="I15" s="82">
        <f>J15-B15-C15-D15-E15-F15-G15-H15</f>
        <v>0.30000000000008525</v>
      </c>
      <c r="J15" s="42">
        <v>1655.9</v>
      </c>
      <c r="K15" s="42">
        <v>1500</v>
      </c>
      <c r="L15" s="4">
        <f t="shared" si="1"/>
        <v>1.1039333333333334</v>
      </c>
      <c r="M15" s="2">
        <v>1738.4</v>
      </c>
      <c r="N15" s="47">
        <v>0</v>
      </c>
      <c r="O15" s="53">
        <v>0</v>
      </c>
      <c r="P15" s="54">
        <v>504.2</v>
      </c>
      <c r="Q15" s="49">
        <v>0</v>
      </c>
      <c r="R15" s="46">
        <v>3.6</v>
      </c>
      <c r="S15" s="35">
        <f t="shared" si="2"/>
        <v>507.8</v>
      </c>
    </row>
    <row r="16" spans="1:19" ht="12.75">
      <c r="A16" s="13">
        <v>41661</v>
      </c>
      <c r="B16" s="48">
        <v>2872.6</v>
      </c>
      <c r="C16" s="69">
        <v>256.7</v>
      </c>
      <c r="D16" s="79">
        <v>0</v>
      </c>
      <c r="E16" s="79">
        <v>1.7</v>
      </c>
      <c r="F16" s="79">
        <v>3.1</v>
      </c>
      <c r="G16" s="79">
        <v>9</v>
      </c>
      <c r="H16" s="79">
        <v>2.9</v>
      </c>
      <c r="I16" s="69">
        <f>J16-B16-C16-D16-E16-F16-G16-H16</f>
        <v>10.800000000000283</v>
      </c>
      <c r="J16" s="48">
        <v>3156.8</v>
      </c>
      <c r="K16" s="56">
        <v>3500</v>
      </c>
      <c r="L16" s="4">
        <f>J15/K16</f>
        <v>0.47311428571428576</v>
      </c>
      <c r="M16" s="2">
        <v>1738.4</v>
      </c>
      <c r="N16" s="47">
        <v>0</v>
      </c>
      <c r="O16" s="53">
        <v>0</v>
      </c>
      <c r="P16" s="54">
        <v>279.4</v>
      </c>
      <c r="Q16" s="49">
        <v>0</v>
      </c>
      <c r="R16" s="46">
        <v>0.3</v>
      </c>
      <c r="S16" s="35">
        <f t="shared" si="2"/>
        <v>279.7</v>
      </c>
    </row>
    <row r="17" spans="1:19" ht="12.75">
      <c r="A17" s="13">
        <v>41662</v>
      </c>
      <c r="B17" s="42">
        <v>2201.1</v>
      </c>
      <c r="C17" s="80">
        <v>130.4</v>
      </c>
      <c r="D17" s="3">
        <v>25.3</v>
      </c>
      <c r="E17" s="3">
        <v>2.4</v>
      </c>
      <c r="F17" s="3">
        <v>-0.1</v>
      </c>
      <c r="G17" s="3">
        <v>0</v>
      </c>
      <c r="H17" s="3">
        <v>0.5</v>
      </c>
      <c r="I17" s="82">
        <f t="shared" si="0"/>
        <v>0.49999999999999367</v>
      </c>
      <c r="J17" s="42">
        <v>2360.1</v>
      </c>
      <c r="K17" s="56">
        <v>1600</v>
      </c>
      <c r="L17" s="4">
        <f t="shared" si="1"/>
        <v>1.4750625</v>
      </c>
      <c r="M17" s="2">
        <v>1738.4</v>
      </c>
      <c r="N17" s="47">
        <v>0</v>
      </c>
      <c r="O17" s="53">
        <v>0</v>
      </c>
      <c r="P17" s="54">
        <v>236</v>
      </c>
      <c r="Q17" s="49">
        <v>0</v>
      </c>
      <c r="R17" s="46">
        <v>-0.7</v>
      </c>
      <c r="S17" s="35">
        <f t="shared" si="2"/>
        <v>235.3</v>
      </c>
    </row>
    <row r="18" spans="1:19" ht="12.75">
      <c r="A18" s="13">
        <v>41663</v>
      </c>
      <c r="B18" s="42">
        <v>309.8</v>
      </c>
      <c r="C18" s="80">
        <v>163.9</v>
      </c>
      <c r="D18" s="3">
        <v>0</v>
      </c>
      <c r="E18" s="3">
        <v>4.5</v>
      </c>
      <c r="F18" s="3">
        <v>0.1</v>
      </c>
      <c r="G18" s="3">
        <v>0</v>
      </c>
      <c r="H18" s="3">
        <v>0</v>
      </c>
      <c r="I18" s="82">
        <f t="shared" si="0"/>
        <v>-5.689893001203927E-15</v>
      </c>
      <c r="J18" s="42">
        <v>478.3</v>
      </c>
      <c r="K18" s="42">
        <v>1250</v>
      </c>
      <c r="L18" s="4">
        <f t="shared" si="1"/>
        <v>0.38264000000000004</v>
      </c>
      <c r="M18" s="2">
        <v>1738.4</v>
      </c>
      <c r="N18" s="47">
        <v>0</v>
      </c>
      <c r="O18" s="53">
        <v>0</v>
      </c>
      <c r="P18" s="54">
        <v>199.3</v>
      </c>
      <c r="Q18" s="49">
        <v>0</v>
      </c>
      <c r="R18" s="46">
        <v>0</v>
      </c>
      <c r="S18" s="35">
        <f t="shared" si="2"/>
        <v>199.3</v>
      </c>
    </row>
    <row r="19" spans="1:19" ht="12.75">
      <c r="A19" s="13">
        <v>41666</v>
      </c>
      <c r="B19" s="42">
        <v>807.3</v>
      </c>
      <c r="C19" s="80">
        <v>750.6</v>
      </c>
      <c r="D19" s="3">
        <v>0</v>
      </c>
      <c r="E19" s="3">
        <v>13.4</v>
      </c>
      <c r="F19" s="3">
        <v>2.2</v>
      </c>
      <c r="G19" s="3">
        <v>6.7</v>
      </c>
      <c r="H19" s="3">
        <v>0</v>
      </c>
      <c r="I19" s="82">
        <f t="shared" si="0"/>
        <v>1.0000000000000675</v>
      </c>
      <c r="J19" s="42">
        <v>1581.2</v>
      </c>
      <c r="K19" s="42">
        <v>1600</v>
      </c>
      <c r="L19" s="4">
        <f t="shared" si="1"/>
        <v>0.9882500000000001</v>
      </c>
      <c r="M19" s="2">
        <v>1738.4</v>
      </c>
      <c r="N19" s="47">
        <v>0</v>
      </c>
      <c r="O19" s="53">
        <v>0</v>
      </c>
      <c r="P19" s="54">
        <v>780.4</v>
      </c>
      <c r="Q19" s="49">
        <v>1.1</v>
      </c>
      <c r="R19" s="46">
        <v>35.4</v>
      </c>
      <c r="S19" s="35">
        <f t="shared" si="2"/>
        <v>816.9</v>
      </c>
    </row>
    <row r="20" spans="1:19" ht="12.75">
      <c r="A20" s="13">
        <v>41667</v>
      </c>
      <c r="B20" s="42">
        <v>1013.1</v>
      </c>
      <c r="C20" s="80">
        <v>689.9</v>
      </c>
      <c r="D20" s="3">
        <v>0</v>
      </c>
      <c r="E20" s="3">
        <v>4.7</v>
      </c>
      <c r="F20" s="3">
        <v>5.1</v>
      </c>
      <c r="G20" s="3">
        <v>1.4</v>
      </c>
      <c r="H20" s="3">
        <v>2</v>
      </c>
      <c r="I20" s="82">
        <f t="shared" si="0"/>
        <v>0.2000000000000921</v>
      </c>
      <c r="J20" s="42">
        <v>1716.4</v>
      </c>
      <c r="K20" s="42">
        <v>1300</v>
      </c>
      <c r="L20" s="4">
        <f t="shared" si="1"/>
        <v>1.3203076923076924</v>
      </c>
      <c r="M20" s="2">
        <v>1738.4</v>
      </c>
      <c r="N20" s="47">
        <v>0</v>
      </c>
      <c r="O20" s="53">
        <v>0</v>
      </c>
      <c r="P20" s="54">
        <v>272.1</v>
      </c>
      <c r="Q20" s="49">
        <v>0</v>
      </c>
      <c r="R20" s="46">
        <v>0.7</v>
      </c>
      <c r="S20" s="35">
        <f t="shared" si="2"/>
        <v>272.8</v>
      </c>
    </row>
    <row r="21" spans="1:19" ht="12.75">
      <c r="A21" s="13">
        <v>41668</v>
      </c>
      <c r="B21" s="42">
        <v>987.3</v>
      </c>
      <c r="C21" s="80">
        <v>965.1</v>
      </c>
      <c r="D21" s="3">
        <v>13.8</v>
      </c>
      <c r="E21" s="3">
        <v>7.5</v>
      </c>
      <c r="F21" s="3">
        <v>8.1</v>
      </c>
      <c r="G21" s="3">
        <v>2</v>
      </c>
      <c r="H21" s="3">
        <v>0</v>
      </c>
      <c r="I21" s="82">
        <f t="shared" si="0"/>
        <v>0.8500000000001133</v>
      </c>
      <c r="J21" s="42">
        <v>1984.65</v>
      </c>
      <c r="K21" s="42">
        <v>1900</v>
      </c>
      <c r="L21" s="4">
        <f t="shared" si="1"/>
        <v>1.0445526315789475</v>
      </c>
      <c r="M21" s="2">
        <v>1738.4</v>
      </c>
      <c r="N21" s="47">
        <v>37.3</v>
      </c>
      <c r="O21" s="53">
        <v>0</v>
      </c>
      <c r="P21" s="54">
        <v>340.8</v>
      </c>
      <c r="Q21" s="49">
        <v>0</v>
      </c>
      <c r="R21" s="46">
        <v>8.2</v>
      </c>
      <c r="S21" s="35">
        <f t="shared" si="2"/>
        <v>386.3</v>
      </c>
    </row>
    <row r="22" spans="1:19" ht="12.75">
      <c r="A22" s="13">
        <v>41669</v>
      </c>
      <c r="B22" s="42">
        <v>2575.9</v>
      </c>
      <c r="C22" s="81">
        <v>1845</v>
      </c>
      <c r="D22" s="7">
        <v>315.8</v>
      </c>
      <c r="E22" s="7">
        <v>3.7</v>
      </c>
      <c r="F22" s="7">
        <v>2.9</v>
      </c>
      <c r="G22" s="7">
        <v>0</v>
      </c>
      <c r="H22" s="7">
        <v>4.7</v>
      </c>
      <c r="I22" s="82">
        <f t="shared" si="0"/>
        <v>4.149999999999534</v>
      </c>
      <c r="J22" s="42">
        <v>4752.15</v>
      </c>
      <c r="K22" s="42">
        <v>4300</v>
      </c>
      <c r="L22" s="4">
        <f t="shared" si="1"/>
        <v>1.1051511627906976</v>
      </c>
      <c r="M22" s="2">
        <v>1738.4</v>
      </c>
      <c r="N22" s="47">
        <v>48</v>
      </c>
      <c r="O22" s="53">
        <v>0</v>
      </c>
      <c r="P22" s="54">
        <v>243.1</v>
      </c>
      <c r="Q22" s="49">
        <v>0</v>
      </c>
      <c r="R22" s="46">
        <v>0.1</v>
      </c>
      <c r="S22" s="35">
        <f t="shared" si="2"/>
        <v>291.20000000000005</v>
      </c>
    </row>
    <row r="23" spans="1:19" ht="13.5" thickBot="1">
      <c r="A23" s="13">
        <v>41670</v>
      </c>
      <c r="B23" s="42">
        <v>2384.2</v>
      </c>
      <c r="C23" s="81">
        <v>302.5</v>
      </c>
      <c r="D23" s="7">
        <v>0</v>
      </c>
      <c r="E23" s="7">
        <v>12.6</v>
      </c>
      <c r="F23" s="7">
        <v>1.4</v>
      </c>
      <c r="G23" s="7">
        <v>0.8</v>
      </c>
      <c r="H23" s="7">
        <v>5.1</v>
      </c>
      <c r="I23" s="82">
        <f t="shared" si="0"/>
        <v>9.40000000000018</v>
      </c>
      <c r="J23" s="42">
        <v>2716</v>
      </c>
      <c r="K23" s="42">
        <f>3152.2+319.9+46</f>
        <v>3518.1</v>
      </c>
      <c r="L23" s="4">
        <f t="shared" si="1"/>
        <v>0.7720076177482164</v>
      </c>
      <c r="M23" s="2">
        <v>1738.4</v>
      </c>
      <c r="N23" s="47">
        <v>16.9</v>
      </c>
      <c r="O23" s="53">
        <v>0</v>
      </c>
      <c r="P23" s="54">
        <v>227.9</v>
      </c>
      <c r="Q23" s="49">
        <v>0</v>
      </c>
      <c r="R23" s="46">
        <v>0</v>
      </c>
      <c r="S23" s="35">
        <f t="shared" si="2"/>
        <v>244.8</v>
      </c>
    </row>
    <row r="24" spans="1:19" ht="13.5" thickBot="1">
      <c r="A24" s="39" t="s">
        <v>33</v>
      </c>
      <c r="B24" s="43">
        <f aca="true" t="shared" si="3" ref="B24:K24">SUM(B4:B23)</f>
        <v>26568.1</v>
      </c>
      <c r="C24" s="43">
        <f t="shared" si="3"/>
        <v>6293.3</v>
      </c>
      <c r="D24" s="43">
        <f t="shared" si="3"/>
        <v>358.8</v>
      </c>
      <c r="E24" s="14">
        <f t="shared" si="3"/>
        <v>79.50999999999999</v>
      </c>
      <c r="F24" s="14">
        <f t="shared" si="3"/>
        <v>527.8299999999999</v>
      </c>
      <c r="G24" s="14">
        <f t="shared" si="3"/>
        <v>647.4999999999999</v>
      </c>
      <c r="H24" s="14">
        <f t="shared" si="3"/>
        <v>206.29999999999998</v>
      </c>
      <c r="I24" s="43">
        <f t="shared" si="3"/>
        <v>86.68000000000112</v>
      </c>
      <c r="J24" s="43">
        <f t="shared" si="3"/>
        <v>34768.020000000004</v>
      </c>
      <c r="K24" s="43">
        <f t="shared" si="3"/>
        <v>34768.1</v>
      </c>
      <c r="L24" s="15">
        <f t="shared" si="1"/>
        <v>0.9999976990402123</v>
      </c>
      <c r="M24" s="2"/>
      <c r="N24" s="93">
        <f>SUM(N4:N23)</f>
        <v>450.00000000000006</v>
      </c>
      <c r="O24" s="93">
        <f>SUM(O4:O23)</f>
        <v>0.01</v>
      </c>
      <c r="P24" s="93">
        <f>SUM(P4:P23)</f>
        <v>7479.900000000001</v>
      </c>
      <c r="Q24" s="93">
        <f>SUM(Q4:Q23)</f>
        <v>1.1</v>
      </c>
      <c r="R24" s="93">
        <f>SUM(R4:R23)</f>
        <v>54.300000000000004</v>
      </c>
      <c r="S24" s="93">
        <f>N24+O24+Q24+P24+R24</f>
        <v>7985.31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8" t="s">
        <v>41</v>
      </c>
      <c r="O27" s="118"/>
      <c r="P27" s="118"/>
      <c r="Q27" s="118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9" t="s">
        <v>34</v>
      </c>
      <c r="O28" s="119"/>
      <c r="P28" s="119"/>
      <c r="Q28" s="119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6">
        <v>41671</v>
      </c>
      <c r="O29" s="120">
        <f>'[1]січень '!$D$142</f>
        <v>111410.62</v>
      </c>
      <c r="P29" s="120"/>
      <c r="Q29" s="120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7"/>
      <c r="O30" s="120"/>
      <c r="P30" s="120"/>
      <c r="Q30" s="120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'[1]січень '!$I$142</f>
        <v>97585.4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1" t="s">
        <v>56</v>
      </c>
      <c r="P32" s="122"/>
      <c r="Q32" s="61">
        <f>'[1]січень 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02" t="s">
        <v>57</v>
      </c>
      <c r="P33" s="102"/>
      <c r="Q33" s="83">
        <f>'[1]січень 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03" t="s">
        <v>60</v>
      </c>
      <c r="P34" s="123"/>
      <c r="Q34" s="61">
        <f>'[1]січень 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8" t="s">
        <v>35</v>
      </c>
      <c r="O37" s="118"/>
      <c r="P37" s="118"/>
      <c r="Q37" s="118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5" t="s">
        <v>36</v>
      </c>
      <c r="O38" s="125"/>
      <c r="P38" s="125"/>
      <c r="Q38" s="125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6">
        <v>41671</v>
      </c>
      <c r="O39" s="124">
        <v>0</v>
      </c>
      <c r="P39" s="124"/>
      <c r="Q39" s="124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7"/>
      <c r="O40" s="124"/>
      <c r="P40" s="124"/>
      <c r="Q40" s="124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9:N40"/>
    <mergeCell ref="O32:P32"/>
    <mergeCell ref="O33:P33"/>
    <mergeCell ref="O34:P34"/>
    <mergeCell ref="O39:Q40"/>
    <mergeCell ref="N37:Q37"/>
    <mergeCell ref="N38:Q38"/>
    <mergeCell ref="N29:N30"/>
    <mergeCell ref="N27:Q27"/>
    <mergeCell ref="N28:Q28"/>
    <mergeCell ref="O29:Q30"/>
    <mergeCell ref="A1:L1"/>
    <mergeCell ref="N1:S1"/>
    <mergeCell ref="A2:L2"/>
    <mergeCell ref="N2:S2"/>
  </mergeCells>
  <printOptions/>
  <pageMargins left="0.75" right="0.4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49" sqref="J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4" t="s">
        <v>65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6"/>
      <c r="M1" s="1"/>
      <c r="N1" s="107" t="s">
        <v>67</v>
      </c>
      <c r="O1" s="108"/>
      <c r="P1" s="108"/>
      <c r="Q1" s="108"/>
      <c r="R1" s="108"/>
      <c r="S1" s="109"/>
    </row>
    <row r="2" spans="1:19" ht="16.5" thickBot="1">
      <c r="A2" s="110" t="s">
        <v>70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2"/>
      <c r="M2" s="1"/>
      <c r="N2" s="113" t="s">
        <v>71</v>
      </c>
      <c r="O2" s="114"/>
      <c r="P2" s="114"/>
      <c r="Q2" s="114"/>
      <c r="R2" s="114"/>
      <c r="S2" s="115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66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41673</v>
      </c>
      <c r="B4" s="42">
        <v>427.1</v>
      </c>
      <c r="C4" s="80">
        <v>56.4</v>
      </c>
      <c r="D4" s="3">
        <v>0</v>
      </c>
      <c r="E4" s="3">
        <v>2.4</v>
      </c>
      <c r="F4" s="3">
        <v>9.2</v>
      </c>
      <c r="G4" s="3">
        <v>0</v>
      </c>
      <c r="H4" s="3">
        <v>0.7</v>
      </c>
      <c r="I4" s="42">
        <f aca="true" t="shared" si="0" ref="I4:I23">J4-B4-C4-D4-E4-F4-G4-H4</f>
        <v>1.8000000000000018</v>
      </c>
      <c r="J4" s="42">
        <v>497.6</v>
      </c>
      <c r="K4" s="42">
        <v>500</v>
      </c>
      <c r="L4" s="4">
        <f aca="true" t="shared" si="1" ref="L4:L24">J4/K4</f>
        <v>0.9952000000000001</v>
      </c>
      <c r="M4" s="2">
        <f>AVERAGE(J4:J23)</f>
        <v>1832.625</v>
      </c>
      <c r="N4" s="44">
        <v>171.1</v>
      </c>
      <c r="O4" s="45">
        <v>0</v>
      </c>
      <c r="P4" s="46">
        <v>316.5</v>
      </c>
      <c r="Q4" s="46">
        <v>0</v>
      </c>
      <c r="R4" s="46">
        <v>0</v>
      </c>
      <c r="S4" s="35">
        <f>N4+O4+Q4+P4+R4</f>
        <v>487.6</v>
      </c>
    </row>
    <row r="5" spans="1:19" ht="12.75">
      <c r="A5" s="13">
        <v>41674</v>
      </c>
      <c r="B5" s="42">
        <v>457.55</v>
      </c>
      <c r="C5" s="80">
        <v>77.6</v>
      </c>
      <c r="D5" s="3">
        <v>0</v>
      </c>
      <c r="E5" s="3">
        <v>0.97</v>
      </c>
      <c r="F5" s="3">
        <v>14.94</v>
      </c>
      <c r="G5" s="3">
        <f>494.4-0.9</f>
        <v>493.5</v>
      </c>
      <c r="H5" s="3">
        <v>11.3</v>
      </c>
      <c r="I5" s="42">
        <f t="shared" si="0"/>
        <v>16.939999999999895</v>
      </c>
      <c r="J5" s="42">
        <v>1072.8</v>
      </c>
      <c r="K5" s="42">
        <v>850</v>
      </c>
      <c r="L5" s="4">
        <f t="shared" si="1"/>
        <v>1.2621176470588236</v>
      </c>
      <c r="M5" s="2">
        <v>1832.6</v>
      </c>
      <c r="N5" s="47">
        <v>0</v>
      </c>
      <c r="O5" s="48">
        <v>0</v>
      </c>
      <c r="P5" s="49">
        <v>400.4</v>
      </c>
      <c r="Q5" s="49">
        <v>0</v>
      </c>
      <c r="R5" s="46">
        <v>0</v>
      </c>
      <c r="S5" s="35">
        <f aca="true" t="shared" si="2" ref="S5:S23">N5+O5+Q5+P5+R5</f>
        <v>400.4</v>
      </c>
    </row>
    <row r="6" spans="1:19" ht="12.75">
      <c r="A6" s="13">
        <v>41675</v>
      </c>
      <c r="B6" s="42">
        <v>918.2</v>
      </c>
      <c r="C6" s="80">
        <v>61.6</v>
      </c>
      <c r="D6" s="3">
        <v>0</v>
      </c>
      <c r="E6" s="3">
        <v>1</v>
      </c>
      <c r="F6" s="3">
        <v>18.4</v>
      </c>
      <c r="G6" s="3">
        <v>0</v>
      </c>
      <c r="H6" s="3">
        <v>29.4</v>
      </c>
      <c r="I6" s="42">
        <f t="shared" si="0"/>
        <v>4.1999999999999105</v>
      </c>
      <c r="J6" s="42">
        <v>1032.8</v>
      </c>
      <c r="K6" s="42">
        <v>1100</v>
      </c>
      <c r="L6" s="4">
        <f t="shared" si="1"/>
        <v>0.9389090909090909</v>
      </c>
      <c r="M6" s="2">
        <v>1832.6</v>
      </c>
      <c r="N6" s="50">
        <v>0</v>
      </c>
      <c r="O6" s="51">
        <v>0</v>
      </c>
      <c r="P6" s="52">
        <v>366.3</v>
      </c>
      <c r="Q6" s="52">
        <v>41.3</v>
      </c>
      <c r="R6" s="86">
        <v>0.2</v>
      </c>
      <c r="S6" s="35">
        <f t="shared" si="2"/>
        <v>407.8</v>
      </c>
    </row>
    <row r="7" spans="1:19" ht="12.75">
      <c r="A7" s="13">
        <v>41676</v>
      </c>
      <c r="B7" s="42">
        <v>1142.2</v>
      </c>
      <c r="C7" s="80">
        <v>117.9</v>
      </c>
      <c r="D7" s="3">
        <v>0</v>
      </c>
      <c r="E7" s="3">
        <v>0.8</v>
      </c>
      <c r="F7" s="3">
        <v>20.7</v>
      </c>
      <c r="G7" s="3">
        <v>0</v>
      </c>
      <c r="H7" s="3">
        <v>18.5</v>
      </c>
      <c r="I7" s="42">
        <f t="shared" si="0"/>
        <v>10.800000000000043</v>
      </c>
      <c r="J7" s="42">
        <v>1310.9</v>
      </c>
      <c r="K7" s="42">
        <v>2600</v>
      </c>
      <c r="L7" s="4">
        <f t="shared" si="1"/>
        <v>0.5041923076923077</v>
      </c>
      <c r="M7" s="2">
        <v>1832.6</v>
      </c>
      <c r="N7" s="47">
        <v>0</v>
      </c>
      <c r="O7" s="48">
        <v>0</v>
      </c>
      <c r="P7" s="49">
        <v>480.8</v>
      </c>
      <c r="Q7" s="49">
        <v>0</v>
      </c>
      <c r="R7" s="46">
        <v>0.1</v>
      </c>
      <c r="S7" s="35">
        <f t="shared" si="2"/>
        <v>480.90000000000003</v>
      </c>
    </row>
    <row r="8" spans="1:19" ht="12.75">
      <c r="A8" s="13">
        <v>41677</v>
      </c>
      <c r="B8" s="42">
        <v>4082.4</v>
      </c>
      <c r="C8" s="80">
        <v>132.1</v>
      </c>
      <c r="D8" s="3">
        <v>10.4</v>
      </c>
      <c r="E8" s="3">
        <v>0.3</v>
      </c>
      <c r="F8" s="3">
        <v>33.6</v>
      </c>
      <c r="G8" s="3">
        <v>0.7</v>
      </c>
      <c r="H8" s="3">
        <v>24.3</v>
      </c>
      <c r="I8" s="42">
        <f t="shared" si="0"/>
        <v>7.099999999999547</v>
      </c>
      <c r="J8" s="42">
        <v>4290.9</v>
      </c>
      <c r="K8" s="42">
        <v>3200</v>
      </c>
      <c r="L8" s="4">
        <f t="shared" si="1"/>
        <v>1.34090625</v>
      </c>
      <c r="M8" s="2">
        <v>1832.6</v>
      </c>
      <c r="N8" s="47">
        <v>3.2</v>
      </c>
      <c r="O8" s="48">
        <v>0</v>
      </c>
      <c r="P8" s="49">
        <v>583.9</v>
      </c>
      <c r="Q8" s="49">
        <v>0</v>
      </c>
      <c r="R8" s="46">
        <v>0.7</v>
      </c>
      <c r="S8" s="35">
        <f t="shared" si="2"/>
        <v>587.8000000000001</v>
      </c>
    </row>
    <row r="9" spans="1:19" ht="12.75">
      <c r="A9" s="13">
        <v>41680</v>
      </c>
      <c r="B9" s="42">
        <v>809</v>
      </c>
      <c r="C9" s="80">
        <v>92.7</v>
      </c>
      <c r="D9" s="3">
        <v>0</v>
      </c>
      <c r="E9" s="3">
        <v>1.6</v>
      </c>
      <c r="F9" s="3">
        <v>65</v>
      </c>
      <c r="G9" s="3">
        <v>0</v>
      </c>
      <c r="H9" s="3">
        <v>79.6</v>
      </c>
      <c r="I9" s="42">
        <f t="shared" si="0"/>
        <v>7.600000000000023</v>
      </c>
      <c r="J9" s="42">
        <v>1055.5</v>
      </c>
      <c r="K9" s="42">
        <v>910</v>
      </c>
      <c r="L9" s="4">
        <f t="shared" si="1"/>
        <v>1.15989010989011</v>
      </c>
      <c r="M9" s="2">
        <v>1832.6</v>
      </c>
      <c r="N9" s="47">
        <v>0</v>
      </c>
      <c r="O9" s="48">
        <v>0</v>
      </c>
      <c r="P9" s="49">
        <v>578.7</v>
      </c>
      <c r="Q9" s="49">
        <v>2.8</v>
      </c>
      <c r="R9" s="46">
        <v>0</v>
      </c>
      <c r="S9" s="35">
        <f t="shared" si="2"/>
        <v>581.5</v>
      </c>
    </row>
    <row r="10" spans="1:19" ht="12.75">
      <c r="A10" s="13">
        <v>41681</v>
      </c>
      <c r="B10" s="42">
        <v>527.6</v>
      </c>
      <c r="C10" s="80">
        <v>79.2</v>
      </c>
      <c r="D10" s="3">
        <v>0</v>
      </c>
      <c r="E10" s="3">
        <v>7.2</v>
      </c>
      <c r="F10" s="3">
        <v>84</v>
      </c>
      <c r="G10" s="3">
        <v>5.1</v>
      </c>
      <c r="H10" s="3">
        <v>7.1</v>
      </c>
      <c r="I10" s="82">
        <f t="shared" si="0"/>
        <v>35.90000000000002</v>
      </c>
      <c r="J10" s="42">
        <v>746.1</v>
      </c>
      <c r="K10" s="56">
        <v>1200</v>
      </c>
      <c r="L10" s="4">
        <f t="shared" si="1"/>
        <v>0.62175</v>
      </c>
      <c r="M10" s="2">
        <v>1832.6</v>
      </c>
      <c r="N10" s="47">
        <v>0</v>
      </c>
      <c r="O10" s="48">
        <v>0</v>
      </c>
      <c r="P10" s="49">
        <v>460.9</v>
      </c>
      <c r="Q10" s="49">
        <v>0</v>
      </c>
      <c r="R10" s="46">
        <v>0</v>
      </c>
      <c r="S10" s="35">
        <f t="shared" si="2"/>
        <v>460.9</v>
      </c>
    </row>
    <row r="11" spans="1:19" ht="12.75">
      <c r="A11" s="13">
        <v>41682</v>
      </c>
      <c r="B11" s="42">
        <v>233</v>
      </c>
      <c r="C11" s="80">
        <v>100.4</v>
      </c>
      <c r="D11" s="3">
        <v>0</v>
      </c>
      <c r="E11" s="3">
        <v>1</v>
      </c>
      <c r="F11" s="3">
        <v>87.5</v>
      </c>
      <c r="G11" s="3">
        <v>0</v>
      </c>
      <c r="H11" s="3">
        <f>11.4+3.9</f>
        <v>15.3</v>
      </c>
      <c r="I11" s="82">
        <f t="shared" si="0"/>
        <v>6.600000000000005</v>
      </c>
      <c r="J11" s="42">
        <v>443.8</v>
      </c>
      <c r="K11" s="42">
        <v>1200</v>
      </c>
      <c r="L11" s="4">
        <f t="shared" si="1"/>
        <v>0.36983333333333335</v>
      </c>
      <c r="M11" s="2">
        <v>1832.6</v>
      </c>
      <c r="N11" s="47">
        <v>0</v>
      </c>
      <c r="O11" s="48">
        <v>0</v>
      </c>
      <c r="P11" s="49">
        <v>403.2</v>
      </c>
      <c r="Q11" s="49">
        <v>0</v>
      </c>
      <c r="R11" s="46">
        <v>0</v>
      </c>
      <c r="S11" s="35">
        <f t="shared" si="2"/>
        <v>403.2</v>
      </c>
    </row>
    <row r="12" spans="1:19" ht="12.75">
      <c r="A12" s="13">
        <v>41683</v>
      </c>
      <c r="B12" s="42">
        <v>489.8</v>
      </c>
      <c r="C12" s="80">
        <v>130.4</v>
      </c>
      <c r="D12" s="3">
        <v>19.4</v>
      </c>
      <c r="E12" s="3">
        <v>4</v>
      </c>
      <c r="F12" s="3">
        <v>92</v>
      </c>
      <c r="G12" s="3">
        <v>0.2</v>
      </c>
      <c r="H12" s="3">
        <v>2.4</v>
      </c>
      <c r="I12" s="82">
        <f t="shared" si="0"/>
        <v>30.09999999999993</v>
      </c>
      <c r="J12" s="42">
        <v>768.3</v>
      </c>
      <c r="K12" s="42">
        <v>1950</v>
      </c>
      <c r="L12" s="4">
        <f t="shared" si="1"/>
        <v>0.39399999999999996</v>
      </c>
      <c r="M12" s="2">
        <v>1832.6</v>
      </c>
      <c r="N12" s="47">
        <v>0</v>
      </c>
      <c r="O12" s="48">
        <v>0</v>
      </c>
      <c r="P12" s="49">
        <v>594.9</v>
      </c>
      <c r="Q12" s="49">
        <v>0</v>
      </c>
      <c r="R12" s="46">
        <v>0.2</v>
      </c>
      <c r="S12" s="35">
        <f t="shared" si="2"/>
        <v>595.1</v>
      </c>
    </row>
    <row r="13" spans="1:19" ht="12.75">
      <c r="A13" s="13">
        <v>41684</v>
      </c>
      <c r="B13" s="42">
        <v>1806.4</v>
      </c>
      <c r="C13" s="80">
        <v>200.5</v>
      </c>
      <c r="D13" s="3">
        <v>-10.3</v>
      </c>
      <c r="E13" s="3">
        <v>2.3</v>
      </c>
      <c r="F13" s="3">
        <v>81.3</v>
      </c>
      <c r="G13" s="3">
        <v>0</v>
      </c>
      <c r="H13" s="3">
        <v>4.9</v>
      </c>
      <c r="I13" s="82">
        <f t="shared" si="0"/>
        <v>3.5999999999997296</v>
      </c>
      <c r="J13" s="42">
        <v>2088.7</v>
      </c>
      <c r="K13" s="42">
        <v>3000</v>
      </c>
      <c r="L13" s="4">
        <f t="shared" si="1"/>
        <v>0.6962333333333333</v>
      </c>
      <c r="M13" s="2">
        <v>1832.6</v>
      </c>
      <c r="N13" s="47">
        <v>0</v>
      </c>
      <c r="O13" s="48">
        <v>41.7</v>
      </c>
      <c r="P13" s="49">
        <v>734.3</v>
      </c>
      <c r="Q13" s="49">
        <v>0</v>
      </c>
      <c r="R13" s="46">
        <v>0.1</v>
      </c>
      <c r="S13" s="35">
        <f t="shared" si="2"/>
        <v>776.1</v>
      </c>
    </row>
    <row r="14" spans="1:19" ht="12.75">
      <c r="A14" s="13">
        <v>41687</v>
      </c>
      <c r="B14" s="42">
        <v>502</v>
      </c>
      <c r="C14" s="80">
        <v>174.4</v>
      </c>
      <c r="D14" s="3">
        <v>6</v>
      </c>
      <c r="E14" s="3">
        <v>5.9</v>
      </c>
      <c r="F14" s="3">
        <v>7.1</v>
      </c>
      <c r="G14" s="3">
        <v>0</v>
      </c>
      <c r="H14" s="3">
        <v>1.3</v>
      </c>
      <c r="I14" s="82">
        <f t="shared" si="0"/>
        <v>10.900000000000018</v>
      </c>
      <c r="J14" s="42">
        <v>707.6</v>
      </c>
      <c r="K14" s="42">
        <v>2200</v>
      </c>
      <c r="L14" s="4">
        <f t="shared" si="1"/>
        <v>0.32163636363636366</v>
      </c>
      <c r="M14" s="2">
        <v>1832.6</v>
      </c>
      <c r="N14" s="47">
        <v>24.9</v>
      </c>
      <c r="O14" s="53">
        <v>0</v>
      </c>
      <c r="P14" s="54">
        <v>777.1</v>
      </c>
      <c r="Q14" s="49">
        <v>0</v>
      </c>
      <c r="R14" s="46">
        <v>0</v>
      </c>
      <c r="S14" s="35">
        <f t="shared" si="2"/>
        <v>802</v>
      </c>
    </row>
    <row r="15" spans="1:19" ht="12.75">
      <c r="A15" s="13">
        <v>41688</v>
      </c>
      <c r="B15" s="42">
        <v>866</v>
      </c>
      <c r="C15" s="80">
        <v>119.8</v>
      </c>
      <c r="D15" s="3">
        <v>12.9</v>
      </c>
      <c r="E15" s="3">
        <v>0.9</v>
      </c>
      <c r="F15" s="3">
        <v>7.1</v>
      </c>
      <c r="G15" s="3">
        <v>0</v>
      </c>
      <c r="H15" s="3">
        <v>3.1</v>
      </c>
      <c r="I15" s="82">
        <f>J15-B15-C15-D15-E15-F15-G15-H15</f>
        <v>19.40000000000005</v>
      </c>
      <c r="J15" s="42">
        <v>1029.2</v>
      </c>
      <c r="K15" s="42">
        <v>1650</v>
      </c>
      <c r="L15" s="4">
        <f t="shared" si="1"/>
        <v>0.6237575757575757</v>
      </c>
      <c r="M15" s="2">
        <v>1832.6</v>
      </c>
      <c r="N15" s="47">
        <v>0</v>
      </c>
      <c r="O15" s="53">
        <v>25</v>
      </c>
      <c r="P15" s="54">
        <v>1333.4</v>
      </c>
      <c r="Q15" s="49">
        <v>0</v>
      </c>
      <c r="R15" s="46">
        <v>0</v>
      </c>
      <c r="S15" s="35">
        <f t="shared" si="2"/>
        <v>1358.4</v>
      </c>
    </row>
    <row r="16" spans="1:19" ht="12.75">
      <c r="A16" s="13">
        <v>41689</v>
      </c>
      <c r="B16" s="48">
        <v>1827.4</v>
      </c>
      <c r="C16" s="69">
        <v>171.1</v>
      </c>
      <c r="D16" s="79">
        <v>2.7</v>
      </c>
      <c r="E16" s="79">
        <v>1.1</v>
      </c>
      <c r="F16" s="79">
        <v>1.9</v>
      </c>
      <c r="G16" s="79">
        <v>0</v>
      </c>
      <c r="H16" s="79">
        <v>1.2</v>
      </c>
      <c r="I16" s="69">
        <f>J16-B16-C16-D16-E16-F16-G16-H16</f>
        <v>3.5000000000000044</v>
      </c>
      <c r="J16" s="48">
        <v>2008.9</v>
      </c>
      <c r="K16" s="56">
        <v>1560</v>
      </c>
      <c r="L16" s="4">
        <f>J15/K16</f>
        <v>0.6597435897435898</v>
      </c>
      <c r="M16" s="2">
        <v>1832.6</v>
      </c>
      <c r="N16" s="47">
        <v>2.5</v>
      </c>
      <c r="O16" s="53">
        <v>226.7</v>
      </c>
      <c r="P16" s="54">
        <v>1457.9</v>
      </c>
      <c r="Q16" s="49">
        <v>0</v>
      </c>
      <c r="R16" s="46">
        <v>0.2</v>
      </c>
      <c r="S16" s="35">
        <f t="shared" si="2"/>
        <v>1687.3000000000002</v>
      </c>
    </row>
    <row r="17" spans="1:19" ht="12.75">
      <c r="A17" s="13">
        <v>41690</v>
      </c>
      <c r="B17" s="42">
        <v>3000</v>
      </c>
      <c r="C17" s="80">
        <v>173.2</v>
      </c>
      <c r="D17" s="3">
        <v>1</v>
      </c>
      <c r="E17" s="3">
        <v>6</v>
      </c>
      <c r="F17" s="3">
        <v>1.9</v>
      </c>
      <c r="G17" s="3">
        <v>4.9</v>
      </c>
      <c r="H17" s="3">
        <v>72.7</v>
      </c>
      <c r="I17" s="82">
        <f t="shared" si="0"/>
        <v>1.700000000000088</v>
      </c>
      <c r="J17" s="42">
        <v>3261.4</v>
      </c>
      <c r="K17" s="56">
        <v>2400</v>
      </c>
      <c r="L17" s="4">
        <f t="shared" si="1"/>
        <v>1.3589166666666668</v>
      </c>
      <c r="M17" s="2">
        <v>1832.6</v>
      </c>
      <c r="N17" s="47">
        <v>2.2</v>
      </c>
      <c r="O17" s="53">
        <v>0</v>
      </c>
      <c r="P17" s="54">
        <v>548.2</v>
      </c>
      <c r="Q17" s="49">
        <v>0</v>
      </c>
      <c r="R17" s="46">
        <v>0</v>
      </c>
      <c r="S17" s="35">
        <f t="shared" si="2"/>
        <v>550.4000000000001</v>
      </c>
    </row>
    <row r="18" spans="1:19" ht="12.75">
      <c r="A18" s="13">
        <v>41691</v>
      </c>
      <c r="B18" s="42">
        <v>2491.4</v>
      </c>
      <c r="C18" s="80">
        <v>139.6</v>
      </c>
      <c r="D18" s="3">
        <v>9.6</v>
      </c>
      <c r="E18" s="3">
        <v>2.7</v>
      </c>
      <c r="F18" s="3">
        <v>1.5</v>
      </c>
      <c r="G18" s="3">
        <v>20</v>
      </c>
      <c r="H18" s="3">
        <v>0</v>
      </c>
      <c r="I18" s="82">
        <f t="shared" si="0"/>
        <v>9.592326932761353E-14</v>
      </c>
      <c r="J18" s="42">
        <v>2664.8</v>
      </c>
      <c r="K18" s="42">
        <v>3140</v>
      </c>
      <c r="L18" s="4">
        <f t="shared" si="1"/>
        <v>0.8486624203821657</v>
      </c>
      <c r="M18" s="2">
        <v>1832.6</v>
      </c>
      <c r="N18" s="47">
        <v>1.2</v>
      </c>
      <c r="O18" s="53">
        <v>182.5</v>
      </c>
      <c r="P18" s="54">
        <v>91.9</v>
      </c>
      <c r="Q18" s="49">
        <v>0</v>
      </c>
      <c r="R18" s="46">
        <v>0</v>
      </c>
      <c r="S18" s="35">
        <f>N18+O18+Q18+P18+R18</f>
        <v>275.6</v>
      </c>
    </row>
    <row r="19" spans="1:19" ht="12.75">
      <c r="A19" s="13">
        <v>41694</v>
      </c>
      <c r="B19" s="42">
        <v>484.3</v>
      </c>
      <c r="C19" s="80">
        <v>491.5</v>
      </c>
      <c r="D19" s="3">
        <v>0.4</v>
      </c>
      <c r="E19" s="3">
        <v>2.6</v>
      </c>
      <c r="F19" s="3">
        <v>0.05</v>
      </c>
      <c r="G19" s="3">
        <v>2.2</v>
      </c>
      <c r="H19" s="3">
        <v>2.3</v>
      </c>
      <c r="I19" s="82">
        <f t="shared" si="0"/>
        <v>11.149999999999988</v>
      </c>
      <c r="J19" s="42">
        <v>994.5</v>
      </c>
      <c r="K19" s="42">
        <v>1600</v>
      </c>
      <c r="L19" s="4">
        <f t="shared" si="1"/>
        <v>0.6215625</v>
      </c>
      <c r="M19" s="2">
        <v>1832.6</v>
      </c>
      <c r="N19" s="47">
        <v>4.2</v>
      </c>
      <c r="O19" s="53">
        <v>0</v>
      </c>
      <c r="P19" s="54">
        <v>58.1</v>
      </c>
      <c r="Q19" s="49">
        <v>0</v>
      </c>
      <c r="R19" s="46">
        <v>0</v>
      </c>
      <c r="S19" s="35">
        <f>N19+O19+Q19+P19+R19</f>
        <v>62.300000000000004</v>
      </c>
    </row>
    <row r="20" spans="1:19" ht="12.75">
      <c r="A20" s="13">
        <v>41695</v>
      </c>
      <c r="B20" s="42">
        <v>840.3</v>
      </c>
      <c r="C20" s="80">
        <v>605</v>
      </c>
      <c r="D20" s="3">
        <v>3.9</v>
      </c>
      <c r="E20" s="3">
        <v>1.7</v>
      </c>
      <c r="F20" s="3">
        <v>1.2</v>
      </c>
      <c r="G20" s="3">
        <v>0.6</v>
      </c>
      <c r="H20" s="3">
        <v>0.8</v>
      </c>
      <c r="I20" s="82">
        <f t="shared" si="0"/>
        <v>5.700000000000092</v>
      </c>
      <c r="J20" s="42">
        <v>1459.2</v>
      </c>
      <c r="K20" s="42">
        <v>1280</v>
      </c>
      <c r="L20" s="4">
        <f t="shared" si="1"/>
        <v>1.1400000000000001</v>
      </c>
      <c r="M20" s="2">
        <v>1832.6</v>
      </c>
      <c r="N20" s="47">
        <v>0</v>
      </c>
      <c r="O20" s="53">
        <v>0</v>
      </c>
      <c r="P20" s="54">
        <v>77.7</v>
      </c>
      <c r="Q20" s="49">
        <v>1</v>
      </c>
      <c r="R20" s="46">
        <v>0.8</v>
      </c>
      <c r="S20" s="35">
        <f t="shared" si="2"/>
        <v>79.5</v>
      </c>
    </row>
    <row r="21" spans="1:19" ht="12.75">
      <c r="A21" s="13">
        <v>41696</v>
      </c>
      <c r="B21" s="42">
        <v>2974.7</v>
      </c>
      <c r="C21" s="80">
        <v>755.4</v>
      </c>
      <c r="D21" s="3">
        <v>0</v>
      </c>
      <c r="E21" s="3">
        <v>2.1</v>
      </c>
      <c r="F21" s="3">
        <v>5.4</v>
      </c>
      <c r="G21" s="3">
        <v>0.1</v>
      </c>
      <c r="H21" s="3">
        <v>2.8</v>
      </c>
      <c r="I21" s="82">
        <f t="shared" si="0"/>
        <v>5.600000000000114</v>
      </c>
      <c r="J21" s="42">
        <v>3746.1</v>
      </c>
      <c r="K21" s="42">
        <v>1250</v>
      </c>
      <c r="L21" s="4">
        <f t="shared" si="1"/>
        <v>2.99688</v>
      </c>
      <c r="M21" s="2">
        <v>1832.6</v>
      </c>
      <c r="N21" s="47">
        <v>6.9</v>
      </c>
      <c r="O21" s="53">
        <v>0</v>
      </c>
      <c r="P21" s="54">
        <v>43.6</v>
      </c>
      <c r="Q21" s="49">
        <v>41.3</v>
      </c>
      <c r="R21" s="46">
        <v>0.5</v>
      </c>
      <c r="S21" s="35">
        <f t="shared" si="2"/>
        <v>92.3</v>
      </c>
    </row>
    <row r="22" spans="1:19" ht="12.75">
      <c r="A22" s="13">
        <v>41697</v>
      </c>
      <c r="B22" s="42">
        <v>723.5</v>
      </c>
      <c r="C22" s="81">
        <v>1230.7</v>
      </c>
      <c r="D22" s="7">
        <v>305.9</v>
      </c>
      <c r="E22" s="7">
        <v>1.3</v>
      </c>
      <c r="F22" s="7">
        <v>3</v>
      </c>
      <c r="G22" s="7">
        <v>0.4</v>
      </c>
      <c r="H22" s="7">
        <v>5</v>
      </c>
      <c r="I22" s="82">
        <f t="shared" si="0"/>
        <v>7.000000000000158</v>
      </c>
      <c r="J22" s="42">
        <v>2276.8</v>
      </c>
      <c r="K22" s="42">
        <v>1800</v>
      </c>
      <c r="L22" s="4">
        <f t="shared" si="1"/>
        <v>1.264888888888889</v>
      </c>
      <c r="M22" s="2">
        <v>1832.6</v>
      </c>
      <c r="N22" s="47">
        <v>302.9</v>
      </c>
      <c r="O22" s="53">
        <v>0</v>
      </c>
      <c r="P22" s="54">
        <v>36.5</v>
      </c>
      <c r="Q22" s="49">
        <v>0</v>
      </c>
      <c r="R22" s="46">
        <v>0</v>
      </c>
      <c r="S22" s="35">
        <f t="shared" si="2"/>
        <v>339.4</v>
      </c>
    </row>
    <row r="23" spans="1:19" ht="13.5" thickBot="1">
      <c r="A23" s="13">
        <v>41698</v>
      </c>
      <c r="B23" s="42">
        <v>3575</v>
      </c>
      <c r="C23" s="81">
        <v>1554.2</v>
      </c>
      <c r="D23" s="7">
        <v>18.4</v>
      </c>
      <c r="E23" s="7">
        <v>1.1</v>
      </c>
      <c r="F23" s="7">
        <v>3.9</v>
      </c>
      <c r="G23" s="7">
        <v>14.7</v>
      </c>
      <c r="H23" s="7">
        <v>5.5</v>
      </c>
      <c r="I23" s="82">
        <f t="shared" si="0"/>
        <v>23.80000000000032</v>
      </c>
      <c r="J23" s="42">
        <v>5196.6</v>
      </c>
      <c r="K23" s="42">
        <f>3492-613</f>
        <v>2879</v>
      </c>
      <c r="L23" s="4">
        <f t="shared" si="1"/>
        <v>1.8050017367141369</v>
      </c>
      <c r="M23" s="2">
        <v>1832.6</v>
      </c>
      <c r="N23" s="47">
        <v>74.1</v>
      </c>
      <c r="O23" s="53">
        <v>0</v>
      </c>
      <c r="P23" s="54">
        <v>57.2</v>
      </c>
      <c r="Q23" s="49">
        <v>0</v>
      </c>
      <c r="R23" s="46">
        <v>0</v>
      </c>
      <c r="S23" s="35">
        <f t="shared" si="2"/>
        <v>131.3</v>
      </c>
    </row>
    <row r="24" spans="1:19" ht="13.5" thickBot="1">
      <c r="A24" s="39" t="s">
        <v>33</v>
      </c>
      <c r="B24" s="43">
        <f aca="true" t="shared" si="3" ref="B24:K24">SUM(B4:B23)</f>
        <v>28177.850000000002</v>
      </c>
      <c r="C24" s="43">
        <f t="shared" si="3"/>
        <v>6463.7</v>
      </c>
      <c r="D24" s="43">
        <f t="shared" si="3"/>
        <v>380.29999999999995</v>
      </c>
      <c r="E24" s="14">
        <f t="shared" si="3"/>
        <v>46.970000000000006</v>
      </c>
      <c r="F24" s="14">
        <f t="shared" si="3"/>
        <v>539.6899999999999</v>
      </c>
      <c r="G24" s="14">
        <f t="shared" si="3"/>
        <v>542.4000000000001</v>
      </c>
      <c r="H24" s="14">
        <f t="shared" si="3"/>
        <v>288.20000000000005</v>
      </c>
      <c r="I24" s="43">
        <f t="shared" si="3"/>
        <v>213.39000000000001</v>
      </c>
      <c r="J24" s="43">
        <f t="shared" si="3"/>
        <v>36652.5</v>
      </c>
      <c r="K24" s="43">
        <f t="shared" si="3"/>
        <v>36269</v>
      </c>
      <c r="L24" s="15">
        <f t="shared" si="1"/>
        <v>1.0105737682318232</v>
      </c>
      <c r="M24" s="2"/>
      <c r="N24" s="93">
        <f>SUM(N4:N23)</f>
        <v>593.1999999999999</v>
      </c>
      <c r="O24" s="93">
        <f>SUM(O4:O23)</f>
        <v>475.9</v>
      </c>
      <c r="P24" s="93">
        <f>SUM(P4:P23)</f>
        <v>9401.500000000004</v>
      </c>
      <c r="Q24" s="93">
        <f>SUM(Q4:Q23)</f>
        <v>86.39999999999999</v>
      </c>
      <c r="R24" s="93">
        <f>SUM(R4:R23)</f>
        <v>2.8</v>
      </c>
      <c r="S24" s="93">
        <f>N24+O24+Q24+P24+R24</f>
        <v>10559.800000000003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8" t="s">
        <v>41</v>
      </c>
      <c r="O27" s="118"/>
      <c r="P27" s="118"/>
      <c r="Q27" s="118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9" t="s">
        <v>34</v>
      </c>
      <c r="O28" s="119"/>
      <c r="P28" s="119"/>
      <c r="Q28" s="119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6">
        <v>41699</v>
      </c>
      <c r="O29" s="120">
        <f>'[1]лютий'!$D$142</f>
        <v>121970.53</v>
      </c>
      <c r="P29" s="120"/>
      <c r="Q29" s="120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7"/>
      <c r="O30" s="120"/>
      <c r="P30" s="120"/>
      <c r="Q30" s="120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'[1]лютий'!$I$142</f>
        <v>108145.31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1" t="s">
        <v>56</v>
      </c>
      <c r="P32" s="122"/>
      <c r="Q32" s="61">
        <f>'[1]лютий'!$I$141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02" t="s">
        <v>57</v>
      </c>
      <c r="P33" s="102"/>
      <c r="Q33" s="83">
        <f>'[1]лютий'!$I$139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03" t="s">
        <v>60</v>
      </c>
      <c r="P34" s="123"/>
      <c r="Q34" s="61">
        <f>'[1]лютий'!$I$140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8" t="s">
        <v>35</v>
      </c>
      <c r="O37" s="118"/>
      <c r="P37" s="118"/>
      <c r="Q37" s="118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5" t="s">
        <v>36</v>
      </c>
      <c r="O38" s="125"/>
      <c r="P38" s="125"/>
      <c r="Q38" s="125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6">
        <v>41699</v>
      </c>
      <c r="O39" s="124">
        <v>0</v>
      </c>
      <c r="P39" s="124"/>
      <c r="Q39" s="124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7"/>
      <c r="O40" s="124"/>
      <c r="P40" s="124"/>
      <c r="Q40" s="124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2" sqref="H22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4" t="s">
        <v>72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6"/>
      <c r="M1" s="1"/>
      <c r="N1" s="107" t="s">
        <v>74</v>
      </c>
      <c r="O1" s="108"/>
      <c r="P1" s="108"/>
      <c r="Q1" s="108"/>
      <c r="R1" s="108"/>
      <c r="S1" s="109"/>
    </row>
    <row r="2" spans="1:19" ht="16.5" thickBot="1">
      <c r="A2" s="110" t="s">
        <v>75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2"/>
      <c r="M2" s="1"/>
      <c r="N2" s="113" t="s">
        <v>76</v>
      </c>
      <c r="O2" s="114"/>
      <c r="P2" s="114"/>
      <c r="Q2" s="114"/>
      <c r="R2" s="114"/>
      <c r="S2" s="115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41701</v>
      </c>
      <c r="B4" s="42">
        <v>545.1</v>
      </c>
      <c r="C4" s="80">
        <v>75.6</v>
      </c>
      <c r="D4" s="3">
        <v>18.6</v>
      </c>
      <c r="E4" s="3">
        <v>7</v>
      </c>
      <c r="F4" s="3">
        <v>18</v>
      </c>
      <c r="G4" s="3">
        <v>0.1</v>
      </c>
      <c r="H4" s="3">
        <v>9.2</v>
      </c>
      <c r="I4" s="42">
        <f aca="true" t="shared" si="0" ref="I4:I23">J4-B4-C4-D4-E4-F4-G4-H4</f>
        <v>3.29999999999996</v>
      </c>
      <c r="J4" s="42">
        <v>676.9</v>
      </c>
      <c r="K4" s="42">
        <v>670</v>
      </c>
      <c r="L4" s="4">
        <f aca="true" t="shared" si="1" ref="L4:L24">J4/K4</f>
        <v>1.0102985074626865</v>
      </c>
      <c r="M4" s="2">
        <f>AVERAGE(J4:J23)</f>
        <v>1965.7050000000004</v>
      </c>
      <c r="N4" s="44">
        <v>28.9</v>
      </c>
      <c r="O4" s="45">
        <v>0</v>
      </c>
      <c r="P4" s="46">
        <v>93.9</v>
      </c>
      <c r="Q4" s="46">
        <v>0</v>
      </c>
      <c r="R4" s="46">
        <v>1.3</v>
      </c>
      <c r="S4" s="35">
        <f>N4+O4+Q4+P4+R4</f>
        <v>124.10000000000001</v>
      </c>
    </row>
    <row r="5" spans="1:19" ht="12.75">
      <c r="A5" s="13">
        <v>41702</v>
      </c>
      <c r="B5" s="42">
        <v>773.4</v>
      </c>
      <c r="C5" s="80">
        <v>100</v>
      </c>
      <c r="D5" s="3">
        <v>12.5</v>
      </c>
      <c r="E5" s="3">
        <v>0.9</v>
      </c>
      <c r="F5" s="3">
        <v>23.4</v>
      </c>
      <c r="G5" s="3">
        <v>0</v>
      </c>
      <c r="H5" s="3">
        <v>1.1</v>
      </c>
      <c r="I5" s="42">
        <f t="shared" si="0"/>
        <v>8.950000000000026</v>
      </c>
      <c r="J5" s="42">
        <v>920.25</v>
      </c>
      <c r="K5" s="42">
        <v>1120</v>
      </c>
      <c r="L5" s="4">
        <f t="shared" si="1"/>
        <v>0.8216517857142858</v>
      </c>
      <c r="M5" s="2">
        <v>1965.7</v>
      </c>
      <c r="N5" s="47">
        <v>1.1</v>
      </c>
      <c r="O5" s="48">
        <v>0</v>
      </c>
      <c r="P5" s="49">
        <v>99.1</v>
      </c>
      <c r="Q5" s="49">
        <v>49</v>
      </c>
      <c r="R5" s="46">
        <v>0</v>
      </c>
      <c r="S5" s="35">
        <f aca="true" t="shared" si="2" ref="S5:S23">N5+O5+Q5+P5+R5</f>
        <v>149.2</v>
      </c>
    </row>
    <row r="6" spans="1:19" ht="12.75">
      <c r="A6" s="13">
        <v>41703</v>
      </c>
      <c r="B6" s="42">
        <v>1367.9</v>
      </c>
      <c r="C6" s="80">
        <v>76.4</v>
      </c>
      <c r="D6" s="3">
        <v>0.1</v>
      </c>
      <c r="E6" s="3">
        <v>3.1</v>
      </c>
      <c r="F6" s="3">
        <v>15.7</v>
      </c>
      <c r="G6" s="3">
        <v>503.2</v>
      </c>
      <c r="H6" s="3">
        <v>16.5</v>
      </c>
      <c r="I6" s="42">
        <f t="shared" si="0"/>
        <v>0.44999999999976126</v>
      </c>
      <c r="J6" s="42">
        <v>1983.35</v>
      </c>
      <c r="K6" s="42">
        <v>1100</v>
      </c>
      <c r="L6" s="4">
        <f t="shared" si="1"/>
        <v>1.8030454545454544</v>
      </c>
      <c r="M6" s="2">
        <v>1965.7</v>
      </c>
      <c r="N6" s="50">
        <v>32.6</v>
      </c>
      <c r="O6" s="51">
        <v>0</v>
      </c>
      <c r="P6" s="52">
        <v>114.9</v>
      </c>
      <c r="Q6" s="52">
        <v>0</v>
      </c>
      <c r="R6" s="86">
        <v>0</v>
      </c>
      <c r="S6" s="35">
        <f t="shared" si="2"/>
        <v>147.5</v>
      </c>
    </row>
    <row r="7" spans="1:19" ht="12.75">
      <c r="A7" s="13">
        <v>41704</v>
      </c>
      <c r="B7" s="42">
        <v>1968</v>
      </c>
      <c r="C7" s="80">
        <v>118.2</v>
      </c>
      <c r="D7" s="3">
        <v>10.9</v>
      </c>
      <c r="E7" s="3">
        <v>7.2</v>
      </c>
      <c r="F7" s="3">
        <v>27.9</v>
      </c>
      <c r="G7" s="3">
        <v>17.1</v>
      </c>
      <c r="H7" s="3">
        <v>22.5</v>
      </c>
      <c r="I7" s="42">
        <f t="shared" si="0"/>
        <v>6.899999999999807</v>
      </c>
      <c r="J7" s="42">
        <v>2178.7</v>
      </c>
      <c r="K7" s="42">
        <v>2300</v>
      </c>
      <c r="L7" s="4">
        <f t="shared" si="1"/>
        <v>0.9472608695652173</v>
      </c>
      <c r="M7" s="2">
        <v>1965.7</v>
      </c>
      <c r="N7" s="47">
        <v>0</v>
      </c>
      <c r="O7" s="48">
        <v>0</v>
      </c>
      <c r="P7" s="49">
        <v>103.1</v>
      </c>
      <c r="Q7" s="49">
        <v>0</v>
      </c>
      <c r="R7" s="46">
        <v>0</v>
      </c>
      <c r="S7" s="35">
        <f t="shared" si="2"/>
        <v>103.1</v>
      </c>
    </row>
    <row r="8" spans="1:19" ht="12.75">
      <c r="A8" s="13">
        <v>41705</v>
      </c>
      <c r="B8" s="42">
        <v>3305.9</v>
      </c>
      <c r="C8" s="80">
        <v>51.4</v>
      </c>
      <c r="D8" s="3">
        <v>0</v>
      </c>
      <c r="E8" s="3">
        <v>5.3</v>
      </c>
      <c r="F8" s="3">
        <v>24</v>
      </c>
      <c r="G8" s="3">
        <v>0</v>
      </c>
      <c r="H8" s="3">
        <v>57.8</v>
      </c>
      <c r="I8" s="42">
        <f t="shared" si="0"/>
        <v>4.099999999999909</v>
      </c>
      <c r="J8" s="42">
        <v>3448.5</v>
      </c>
      <c r="K8" s="42">
        <v>4300</v>
      </c>
      <c r="L8" s="4">
        <f t="shared" si="1"/>
        <v>0.8019767441860465</v>
      </c>
      <c r="M8" s="2">
        <v>1965.7</v>
      </c>
      <c r="N8" s="47">
        <v>0</v>
      </c>
      <c r="O8" s="48">
        <v>0</v>
      </c>
      <c r="P8" s="49">
        <v>85</v>
      </c>
      <c r="Q8" s="49">
        <v>0</v>
      </c>
      <c r="R8" s="46">
        <v>0</v>
      </c>
      <c r="S8" s="35">
        <f t="shared" si="2"/>
        <v>85</v>
      </c>
    </row>
    <row r="9" spans="1:19" ht="12.75">
      <c r="A9" s="13">
        <v>41709</v>
      </c>
      <c r="B9" s="42">
        <v>562.6</v>
      </c>
      <c r="C9" s="80">
        <v>27</v>
      </c>
      <c r="D9" s="3">
        <v>0.1</v>
      </c>
      <c r="E9" s="3">
        <v>2.3</v>
      </c>
      <c r="F9" s="3">
        <v>110.95</v>
      </c>
      <c r="G9" s="3">
        <v>0</v>
      </c>
      <c r="H9" s="3">
        <v>14.4</v>
      </c>
      <c r="I9" s="42">
        <f t="shared" si="0"/>
        <v>7.749999999999991</v>
      </c>
      <c r="J9" s="42">
        <v>725.1</v>
      </c>
      <c r="K9" s="42">
        <v>1060</v>
      </c>
      <c r="L9" s="4">
        <f t="shared" si="1"/>
        <v>0.6840566037735849</v>
      </c>
      <c r="M9" s="2">
        <v>1965.7</v>
      </c>
      <c r="N9" s="47">
        <v>0</v>
      </c>
      <c r="O9" s="48">
        <v>0</v>
      </c>
      <c r="P9" s="49">
        <v>158.5</v>
      </c>
      <c r="Q9" s="49">
        <v>0</v>
      </c>
      <c r="R9" s="46">
        <v>0</v>
      </c>
      <c r="S9" s="35">
        <f t="shared" si="2"/>
        <v>158.5</v>
      </c>
    </row>
    <row r="10" spans="1:19" ht="12.75">
      <c r="A10" s="13">
        <v>41710</v>
      </c>
      <c r="B10" s="42">
        <v>763.5</v>
      </c>
      <c r="C10" s="80">
        <v>110.4</v>
      </c>
      <c r="D10" s="3">
        <v>0</v>
      </c>
      <c r="E10" s="3">
        <v>2.5</v>
      </c>
      <c r="F10" s="3">
        <v>110.2</v>
      </c>
      <c r="G10" s="3">
        <v>0</v>
      </c>
      <c r="H10" s="3">
        <v>1.5</v>
      </c>
      <c r="I10" s="82">
        <f t="shared" si="0"/>
        <v>3.3999999999999915</v>
      </c>
      <c r="J10" s="42">
        <v>991.5</v>
      </c>
      <c r="K10" s="56">
        <v>750</v>
      </c>
      <c r="L10" s="4">
        <f t="shared" si="1"/>
        <v>1.322</v>
      </c>
      <c r="M10" s="2">
        <v>1965.7</v>
      </c>
      <c r="N10" s="47">
        <v>0</v>
      </c>
      <c r="O10" s="48">
        <v>0</v>
      </c>
      <c r="P10" s="49">
        <v>158.5</v>
      </c>
      <c r="Q10" s="49">
        <v>0</v>
      </c>
      <c r="R10" s="46">
        <v>0</v>
      </c>
      <c r="S10" s="35">
        <f t="shared" si="2"/>
        <v>158.5</v>
      </c>
    </row>
    <row r="11" spans="1:19" ht="12.75">
      <c r="A11" s="13">
        <v>41711</v>
      </c>
      <c r="B11" s="42">
        <v>1138.1</v>
      </c>
      <c r="C11" s="80">
        <v>163.4</v>
      </c>
      <c r="D11" s="3">
        <v>0</v>
      </c>
      <c r="E11" s="3">
        <v>3.5</v>
      </c>
      <c r="F11" s="3">
        <v>81.9</v>
      </c>
      <c r="G11" s="3">
        <v>0</v>
      </c>
      <c r="H11" s="3">
        <v>6.6</v>
      </c>
      <c r="I11" s="82">
        <f t="shared" si="0"/>
        <v>1.599999999999989</v>
      </c>
      <c r="J11" s="42">
        <v>1395.1</v>
      </c>
      <c r="K11" s="42">
        <v>950</v>
      </c>
      <c r="L11" s="4">
        <f t="shared" si="1"/>
        <v>1.4685263157894737</v>
      </c>
      <c r="M11" s="2">
        <v>1965.7</v>
      </c>
      <c r="N11" s="47">
        <v>0</v>
      </c>
      <c r="O11" s="48">
        <v>0</v>
      </c>
      <c r="P11" s="49">
        <v>192.6</v>
      </c>
      <c r="Q11" s="49">
        <v>2</v>
      </c>
      <c r="R11" s="46">
        <v>0</v>
      </c>
      <c r="S11" s="35">
        <f t="shared" si="2"/>
        <v>194.6</v>
      </c>
    </row>
    <row r="12" spans="1:19" ht="12.75">
      <c r="A12" s="13">
        <v>41712</v>
      </c>
      <c r="B12" s="42">
        <v>1024.4</v>
      </c>
      <c r="C12" s="80">
        <v>157.1</v>
      </c>
      <c r="D12" s="3">
        <v>0</v>
      </c>
      <c r="E12" s="3">
        <v>2.7</v>
      </c>
      <c r="F12" s="3">
        <v>111.8</v>
      </c>
      <c r="G12" s="3">
        <v>4.3</v>
      </c>
      <c r="H12" s="3">
        <v>1.2</v>
      </c>
      <c r="I12" s="82">
        <f t="shared" si="0"/>
        <v>84.99999999999993</v>
      </c>
      <c r="J12" s="42">
        <v>1386.5</v>
      </c>
      <c r="K12" s="42">
        <v>770</v>
      </c>
      <c r="L12" s="4">
        <f t="shared" si="1"/>
        <v>1.8006493506493506</v>
      </c>
      <c r="M12" s="2">
        <v>1965.7</v>
      </c>
      <c r="N12" s="47">
        <v>0</v>
      </c>
      <c r="O12" s="48">
        <v>0</v>
      </c>
      <c r="P12" s="49">
        <v>173.1</v>
      </c>
      <c r="Q12" s="49">
        <v>17</v>
      </c>
      <c r="R12" s="46">
        <v>0.1</v>
      </c>
      <c r="S12" s="35">
        <f t="shared" si="2"/>
        <v>190.2</v>
      </c>
    </row>
    <row r="13" spans="1:19" ht="12.75">
      <c r="A13" s="13">
        <v>41715</v>
      </c>
      <c r="B13" s="42">
        <v>390.1</v>
      </c>
      <c r="C13" s="80">
        <v>134.2</v>
      </c>
      <c r="D13" s="3">
        <v>2.3</v>
      </c>
      <c r="E13" s="3">
        <v>7.2</v>
      </c>
      <c r="F13" s="3">
        <v>9.8</v>
      </c>
      <c r="G13" s="3">
        <v>0</v>
      </c>
      <c r="H13" s="3">
        <v>0.9</v>
      </c>
      <c r="I13" s="82">
        <f t="shared" si="0"/>
        <v>3.499999999999988</v>
      </c>
      <c r="J13" s="42">
        <v>548</v>
      </c>
      <c r="K13" s="42">
        <v>2100</v>
      </c>
      <c r="L13" s="4">
        <f t="shared" si="1"/>
        <v>0.26095238095238094</v>
      </c>
      <c r="M13" s="2">
        <v>1965.7</v>
      </c>
      <c r="N13" s="47">
        <v>0</v>
      </c>
      <c r="O13" s="48">
        <v>0</v>
      </c>
      <c r="P13" s="49">
        <v>237.5</v>
      </c>
      <c r="Q13" s="49">
        <v>258.9</v>
      </c>
      <c r="R13" s="46">
        <v>0</v>
      </c>
      <c r="S13" s="35">
        <f t="shared" si="2"/>
        <v>496.4</v>
      </c>
    </row>
    <row r="14" spans="1:19" ht="12.75">
      <c r="A14" s="13">
        <v>41716</v>
      </c>
      <c r="B14" s="42">
        <v>469.7</v>
      </c>
      <c r="C14" s="80">
        <v>155.2</v>
      </c>
      <c r="D14" s="3">
        <v>11</v>
      </c>
      <c r="E14" s="3">
        <v>1.8</v>
      </c>
      <c r="F14" s="3">
        <v>2.1</v>
      </c>
      <c r="G14" s="3">
        <v>0</v>
      </c>
      <c r="H14" s="3">
        <v>0.3</v>
      </c>
      <c r="I14" s="82">
        <f t="shared" si="0"/>
        <v>4.400000000000023</v>
      </c>
      <c r="J14" s="42">
        <v>644.5</v>
      </c>
      <c r="K14" s="42">
        <v>830</v>
      </c>
      <c r="L14" s="4">
        <f t="shared" si="1"/>
        <v>0.7765060240963856</v>
      </c>
      <c r="M14" s="2">
        <v>1965.7</v>
      </c>
      <c r="N14" s="47">
        <v>0</v>
      </c>
      <c r="O14" s="53">
        <v>0</v>
      </c>
      <c r="P14" s="54">
        <v>239.7</v>
      </c>
      <c r="Q14" s="49">
        <v>0</v>
      </c>
      <c r="R14" s="46">
        <v>0</v>
      </c>
      <c r="S14" s="35">
        <f t="shared" si="2"/>
        <v>239.7</v>
      </c>
    </row>
    <row r="15" spans="1:19" ht="12.75">
      <c r="A15" s="13">
        <v>41717</v>
      </c>
      <c r="B15" s="42">
        <v>792.3</v>
      </c>
      <c r="C15" s="80">
        <v>153.7</v>
      </c>
      <c r="D15" s="3">
        <v>0</v>
      </c>
      <c r="E15" s="3">
        <v>1.2</v>
      </c>
      <c r="F15" s="3">
        <v>2.1</v>
      </c>
      <c r="G15" s="3">
        <v>0.3</v>
      </c>
      <c r="H15" s="3">
        <v>21.5</v>
      </c>
      <c r="I15" s="82">
        <f>J15-B15-C15-D15-E15-F15-G15-H15</f>
        <v>24.000000000000078</v>
      </c>
      <c r="J15" s="42">
        <v>995.1</v>
      </c>
      <c r="K15" s="42">
        <v>1000</v>
      </c>
      <c r="L15" s="4">
        <f t="shared" si="1"/>
        <v>0.9951</v>
      </c>
      <c r="M15" s="2">
        <v>1965.7</v>
      </c>
      <c r="N15" s="47">
        <v>25.1</v>
      </c>
      <c r="O15" s="53">
        <v>0</v>
      </c>
      <c r="P15" s="54">
        <v>299.8</v>
      </c>
      <c r="Q15" s="49">
        <v>0</v>
      </c>
      <c r="R15" s="46">
        <v>1.7</v>
      </c>
      <c r="S15" s="35">
        <f t="shared" si="2"/>
        <v>326.6</v>
      </c>
    </row>
    <row r="16" spans="1:19" ht="12.75">
      <c r="A16" s="13">
        <v>41718</v>
      </c>
      <c r="B16" s="48">
        <v>3507.4</v>
      </c>
      <c r="C16" s="69">
        <v>173.9</v>
      </c>
      <c r="D16" s="79">
        <v>0</v>
      </c>
      <c r="E16" s="79">
        <v>5.66</v>
      </c>
      <c r="F16" s="79">
        <v>1.26</v>
      </c>
      <c r="G16" s="79">
        <v>0</v>
      </c>
      <c r="H16" s="79">
        <v>13.2</v>
      </c>
      <c r="I16" s="69">
        <f>J16-B16-C16-D16-E16-F16-G16-H16</f>
        <v>3.9799999999999933</v>
      </c>
      <c r="J16" s="48">
        <v>3705.4</v>
      </c>
      <c r="K16" s="56">
        <v>2000</v>
      </c>
      <c r="L16" s="4">
        <f>J15/K16</f>
        <v>0.49755</v>
      </c>
      <c r="M16" s="2">
        <v>1965.7</v>
      </c>
      <c r="N16" s="47">
        <v>0</v>
      </c>
      <c r="O16" s="53">
        <v>0.1</v>
      </c>
      <c r="P16" s="54">
        <v>214.3</v>
      </c>
      <c r="Q16" s="49">
        <v>0</v>
      </c>
      <c r="R16" s="46">
        <v>1</v>
      </c>
      <c r="S16" s="35">
        <f t="shared" si="2"/>
        <v>215.4</v>
      </c>
    </row>
    <row r="17" spans="1:19" ht="12.75">
      <c r="A17" s="13">
        <v>41719</v>
      </c>
      <c r="B17" s="42">
        <v>3754.7</v>
      </c>
      <c r="C17" s="80">
        <v>177.9</v>
      </c>
      <c r="D17" s="3">
        <v>0</v>
      </c>
      <c r="E17" s="3">
        <v>5.4</v>
      </c>
      <c r="F17" s="3">
        <v>4</v>
      </c>
      <c r="G17" s="3">
        <v>-0.7</v>
      </c>
      <c r="H17" s="3">
        <v>5</v>
      </c>
      <c r="I17" s="82">
        <f t="shared" si="0"/>
        <v>2.200000000000176</v>
      </c>
      <c r="J17" s="42">
        <v>3948.5</v>
      </c>
      <c r="K17" s="56">
        <v>3200</v>
      </c>
      <c r="L17" s="4">
        <f t="shared" si="1"/>
        <v>1.23390625</v>
      </c>
      <c r="M17" s="2">
        <v>1965.7</v>
      </c>
      <c r="N17" s="47">
        <v>2.1</v>
      </c>
      <c r="O17" s="53">
        <v>0</v>
      </c>
      <c r="P17" s="54">
        <v>158</v>
      </c>
      <c r="Q17" s="49">
        <v>7</v>
      </c>
      <c r="R17" s="46">
        <v>0.9</v>
      </c>
      <c r="S17" s="35">
        <f t="shared" si="2"/>
        <v>168</v>
      </c>
    </row>
    <row r="18" spans="1:19" ht="12.75">
      <c r="A18" s="13">
        <v>41722</v>
      </c>
      <c r="B18" s="42">
        <v>479.6</v>
      </c>
      <c r="C18" s="80">
        <v>317</v>
      </c>
      <c r="D18" s="3">
        <v>9.6</v>
      </c>
      <c r="E18" s="3">
        <v>2</v>
      </c>
      <c r="F18" s="3">
        <v>28.1</v>
      </c>
      <c r="G18" s="3">
        <v>-0.4</v>
      </c>
      <c r="H18" s="3">
        <v>0</v>
      </c>
      <c r="I18" s="82">
        <f t="shared" si="0"/>
        <v>13.199999999999998</v>
      </c>
      <c r="J18" s="42">
        <v>849.1</v>
      </c>
      <c r="K18" s="42">
        <v>1500</v>
      </c>
      <c r="L18" s="4">
        <f t="shared" si="1"/>
        <v>0.5660666666666667</v>
      </c>
      <c r="M18" s="2">
        <v>1965.7</v>
      </c>
      <c r="N18" s="47">
        <v>0</v>
      </c>
      <c r="O18" s="53">
        <v>42.6</v>
      </c>
      <c r="P18" s="54">
        <v>37.8</v>
      </c>
      <c r="Q18" s="49">
        <v>0</v>
      </c>
      <c r="R18" s="46">
        <v>0.8</v>
      </c>
      <c r="S18" s="35">
        <f>N18+O18+Q18+P18+R18</f>
        <v>81.2</v>
      </c>
    </row>
    <row r="19" spans="1:19" ht="12.75">
      <c r="A19" s="13">
        <v>41723</v>
      </c>
      <c r="B19" s="42">
        <v>1160.6</v>
      </c>
      <c r="C19" s="80">
        <v>601.4</v>
      </c>
      <c r="D19" s="3">
        <v>0</v>
      </c>
      <c r="E19" s="3">
        <v>0.4</v>
      </c>
      <c r="F19" s="3">
        <v>2.9</v>
      </c>
      <c r="G19" s="3">
        <v>0.2</v>
      </c>
      <c r="H19" s="3">
        <v>0</v>
      </c>
      <c r="I19" s="82">
        <f t="shared" si="0"/>
        <v>1.6000000000000225</v>
      </c>
      <c r="J19" s="42">
        <v>1767.1</v>
      </c>
      <c r="K19" s="42">
        <v>2200</v>
      </c>
      <c r="L19" s="4">
        <f t="shared" si="1"/>
        <v>0.8032272727272727</v>
      </c>
      <c r="M19" s="2">
        <v>1965.7</v>
      </c>
      <c r="N19" s="47">
        <v>0</v>
      </c>
      <c r="O19" s="53">
        <v>0</v>
      </c>
      <c r="P19" s="54">
        <v>46.9</v>
      </c>
      <c r="Q19" s="49">
        <v>0</v>
      </c>
      <c r="R19" s="46">
        <v>34.2</v>
      </c>
      <c r="S19" s="35">
        <f>N19+O19+Q19+P19+R19</f>
        <v>81.1</v>
      </c>
    </row>
    <row r="20" spans="1:19" ht="12.75">
      <c r="A20" s="13">
        <v>41724</v>
      </c>
      <c r="B20" s="42">
        <v>795.2</v>
      </c>
      <c r="C20" s="80">
        <v>666</v>
      </c>
      <c r="D20" s="3">
        <v>11.5</v>
      </c>
      <c r="E20" s="3">
        <v>6.7</v>
      </c>
      <c r="F20" s="3">
        <v>1.5</v>
      </c>
      <c r="G20" s="3">
        <v>0</v>
      </c>
      <c r="H20" s="3">
        <v>0</v>
      </c>
      <c r="I20" s="82">
        <f t="shared" si="0"/>
        <v>2.0000000000000453</v>
      </c>
      <c r="J20" s="42">
        <v>1482.9</v>
      </c>
      <c r="K20" s="42">
        <v>2500</v>
      </c>
      <c r="L20" s="4">
        <f t="shared" si="1"/>
        <v>0.59316</v>
      </c>
      <c r="M20" s="2">
        <v>1965.7</v>
      </c>
      <c r="N20" s="47">
        <v>7.7</v>
      </c>
      <c r="O20" s="53">
        <v>0</v>
      </c>
      <c r="P20" s="54">
        <v>81.8</v>
      </c>
      <c r="Q20" s="49">
        <v>0</v>
      </c>
      <c r="R20" s="46">
        <v>3.9</v>
      </c>
      <c r="S20" s="35">
        <f t="shared" si="2"/>
        <v>93.4</v>
      </c>
    </row>
    <row r="21" spans="1:19" ht="12.75">
      <c r="A21" s="13">
        <v>41725</v>
      </c>
      <c r="B21" s="42">
        <v>1793</v>
      </c>
      <c r="C21" s="80">
        <v>1506</v>
      </c>
      <c r="D21" s="3">
        <v>0</v>
      </c>
      <c r="E21" s="3">
        <v>4.4</v>
      </c>
      <c r="F21" s="3">
        <v>3.6</v>
      </c>
      <c r="G21" s="3">
        <v>13.4</v>
      </c>
      <c r="H21" s="3">
        <v>39.3</v>
      </c>
      <c r="I21" s="82">
        <f t="shared" si="0"/>
        <v>0.9999999999998224</v>
      </c>
      <c r="J21" s="42">
        <v>3360.7</v>
      </c>
      <c r="K21" s="42">
        <v>2200</v>
      </c>
      <c r="L21" s="4">
        <f t="shared" si="1"/>
        <v>1.527590909090909</v>
      </c>
      <c r="M21" s="2">
        <v>1965.7</v>
      </c>
      <c r="N21" s="47">
        <v>0</v>
      </c>
      <c r="O21" s="53">
        <v>0</v>
      </c>
      <c r="P21" s="54">
        <f>25.6+36.7</f>
        <v>62.300000000000004</v>
      </c>
      <c r="Q21" s="49">
        <v>41.3</v>
      </c>
      <c r="R21" s="46">
        <v>0</v>
      </c>
      <c r="S21" s="35">
        <f t="shared" si="2"/>
        <v>103.6</v>
      </c>
    </row>
    <row r="22" spans="1:19" ht="12.75">
      <c r="A22" s="13">
        <v>41726</v>
      </c>
      <c r="B22" s="42">
        <v>3273.6</v>
      </c>
      <c r="C22" s="81">
        <v>1394.8</v>
      </c>
      <c r="D22" s="7">
        <v>0</v>
      </c>
      <c r="E22" s="7">
        <v>1.8</v>
      </c>
      <c r="F22" s="7">
        <v>3.5</v>
      </c>
      <c r="G22" s="7">
        <v>0</v>
      </c>
      <c r="H22" s="7">
        <v>0</v>
      </c>
      <c r="I22" s="82">
        <f t="shared" si="0"/>
        <v>8.9000000000005</v>
      </c>
      <c r="J22" s="42">
        <v>4682.6</v>
      </c>
      <c r="K22" s="42">
        <v>2950</v>
      </c>
      <c r="L22" s="4">
        <f t="shared" si="1"/>
        <v>1.5873220338983052</v>
      </c>
      <c r="M22" s="2">
        <v>1965.7</v>
      </c>
      <c r="N22" s="47">
        <v>0</v>
      </c>
      <c r="O22" s="53">
        <v>0</v>
      </c>
      <c r="P22" s="54">
        <v>138.2</v>
      </c>
      <c r="Q22" s="49">
        <v>0</v>
      </c>
      <c r="R22" s="46">
        <v>0.06</v>
      </c>
      <c r="S22" s="35">
        <f t="shared" si="2"/>
        <v>138.26</v>
      </c>
    </row>
    <row r="23" spans="1:19" ht="13.5" thickBot="1">
      <c r="A23" s="13">
        <v>41729</v>
      </c>
      <c r="B23" s="42">
        <v>3435.5</v>
      </c>
      <c r="C23" s="81">
        <v>172.7</v>
      </c>
      <c r="D23" s="7">
        <v>0</v>
      </c>
      <c r="E23" s="7">
        <v>1.2</v>
      </c>
      <c r="F23" s="7">
        <v>3.6</v>
      </c>
      <c r="G23" s="7">
        <v>0</v>
      </c>
      <c r="H23" s="7">
        <v>6.7</v>
      </c>
      <c r="I23" s="82">
        <f t="shared" si="0"/>
        <v>4.600000000000194</v>
      </c>
      <c r="J23" s="42">
        <v>3624.3</v>
      </c>
      <c r="K23" s="42">
        <v>5289.8</v>
      </c>
      <c r="L23" s="4">
        <f t="shared" si="1"/>
        <v>0.6851487768913759</v>
      </c>
      <c r="M23" s="2">
        <v>1965.7</v>
      </c>
      <c r="N23" s="47">
        <v>3.3</v>
      </c>
      <c r="O23" s="53">
        <v>0</v>
      </c>
      <c r="P23" s="54">
        <v>118.7</v>
      </c>
      <c r="Q23" s="49">
        <v>1.3</v>
      </c>
      <c r="R23" s="46">
        <v>0.1</v>
      </c>
      <c r="S23" s="35">
        <f t="shared" si="2"/>
        <v>123.39999999999999</v>
      </c>
    </row>
    <row r="24" spans="1:19" ht="13.5" thickBot="1">
      <c r="A24" s="39" t="s">
        <v>33</v>
      </c>
      <c r="B24" s="43">
        <f aca="true" t="shared" si="3" ref="B24:K24">SUM(B4:B23)</f>
        <v>31300.6</v>
      </c>
      <c r="C24" s="43">
        <f t="shared" si="3"/>
        <v>6332.3</v>
      </c>
      <c r="D24" s="43">
        <f t="shared" si="3"/>
        <v>76.6</v>
      </c>
      <c r="E24" s="14">
        <f t="shared" si="3"/>
        <v>72.26</v>
      </c>
      <c r="F24" s="14">
        <f t="shared" si="3"/>
        <v>586.31</v>
      </c>
      <c r="G24" s="14">
        <f t="shared" si="3"/>
        <v>537.4999999999999</v>
      </c>
      <c r="H24" s="14">
        <f t="shared" si="3"/>
        <v>217.7</v>
      </c>
      <c r="I24" s="43">
        <f t="shared" si="3"/>
        <v>190.8300000000002</v>
      </c>
      <c r="J24" s="43">
        <f t="shared" si="3"/>
        <v>39314.100000000006</v>
      </c>
      <c r="K24" s="43">
        <f t="shared" si="3"/>
        <v>38789.8</v>
      </c>
      <c r="L24" s="15">
        <f t="shared" si="1"/>
        <v>1.0135164398888368</v>
      </c>
      <c r="M24" s="2"/>
      <c r="N24" s="93">
        <f>SUM(N4:N23)</f>
        <v>100.8</v>
      </c>
      <c r="O24" s="93">
        <f>SUM(O4:O23)</f>
        <v>42.7</v>
      </c>
      <c r="P24" s="93">
        <f>SUM(P4:P23)</f>
        <v>2813.7000000000003</v>
      </c>
      <c r="Q24" s="93">
        <f>SUM(Q4:Q23)</f>
        <v>376.5</v>
      </c>
      <c r="R24" s="93">
        <f>SUM(R4:R23)</f>
        <v>44.06</v>
      </c>
      <c r="S24" s="93">
        <f>N24+O24+Q24+P24+R24</f>
        <v>3377.76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8" t="s">
        <v>41</v>
      </c>
      <c r="O27" s="118"/>
      <c r="P27" s="118"/>
      <c r="Q27" s="118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9" t="s">
        <v>34</v>
      </c>
      <c r="O28" s="119"/>
      <c r="P28" s="119"/>
      <c r="Q28" s="119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6">
        <v>41730</v>
      </c>
      <c r="O29" s="120">
        <f>'[1]березень'!$D$142</f>
        <v>114985.02570999999</v>
      </c>
      <c r="P29" s="120"/>
      <c r="Q29" s="120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7"/>
      <c r="O30" s="120"/>
      <c r="P30" s="120"/>
      <c r="Q30" s="120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'[1]березень'!$I$142</f>
        <v>101159.80375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1" t="s">
        <v>56</v>
      </c>
      <c r="P32" s="122"/>
      <c r="Q32" s="61">
        <f>'[1]березень'!$I$141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02" t="s">
        <v>57</v>
      </c>
      <c r="P33" s="102"/>
      <c r="Q33" s="83">
        <f>'[1]березень'!$I$139</f>
        <v>13825.22196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03" t="s">
        <v>60</v>
      </c>
      <c r="P34" s="123"/>
      <c r="Q34" s="61">
        <f>'[1]березень'!$I$140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8" t="s">
        <v>35</v>
      </c>
      <c r="O37" s="118"/>
      <c r="P37" s="118"/>
      <c r="Q37" s="118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5" t="s">
        <v>36</v>
      </c>
      <c r="O38" s="125"/>
      <c r="P38" s="125"/>
      <c r="Q38" s="125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6">
        <v>41730</v>
      </c>
      <c r="O39" s="124">
        <v>0</v>
      </c>
      <c r="P39" s="124"/>
      <c r="Q39" s="124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7"/>
      <c r="O40" s="124"/>
      <c r="P40" s="124"/>
      <c r="Q40" s="124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1">
      <pane xSplit="1" ySplit="3" topLeftCell="N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1" sqref="A21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4" t="s">
        <v>77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6"/>
      <c r="M1" s="1"/>
      <c r="N1" s="107" t="s">
        <v>79</v>
      </c>
      <c r="O1" s="108"/>
      <c r="P1" s="108"/>
      <c r="Q1" s="108"/>
      <c r="R1" s="108"/>
      <c r="S1" s="109"/>
    </row>
    <row r="2" spans="1:19" ht="16.5" thickBot="1">
      <c r="A2" s="110" t="s">
        <v>80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2"/>
      <c r="M2" s="1"/>
      <c r="N2" s="113" t="s">
        <v>81</v>
      </c>
      <c r="O2" s="114"/>
      <c r="P2" s="114"/>
      <c r="Q2" s="114"/>
      <c r="R2" s="114"/>
      <c r="S2" s="115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41730</v>
      </c>
      <c r="B4" s="42">
        <v>433.9</v>
      </c>
      <c r="C4" s="80">
        <v>27</v>
      </c>
      <c r="D4" s="3">
        <v>0</v>
      </c>
      <c r="E4" s="3">
        <v>1.1</v>
      </c>
      <c r="F4" s="3">
        <v>10.3</v>
      </c>
      <c r="G4" s="3">
        <v>0.2</v>
      </c>
      <c r="H4" s="3">
        <v>4.2</v>
      </c>
      <c r="I4" s="42">
        <f aca="true" t="shared" si="0" ref="I4:I24">J4-B4-C4-D4-E4-F4-G4-H4</f>
        <v>1.0658141036401503E-14</v>
      </c>
      <c r="J4" s="42">
        <v>476.7</v>
      </c>
      <c r="K4" s="42">
        <v>460</v>
      </c>
      <c r="L4" s="4">
        <f aca="true" t="shared" si="1" ref="L4:L25">J4/K4</f>
        <v>1.036304347826087</v>
      </c>
      <c r="M4" s="2">
        <f>AVERAGE(J4:J24)</f>
        <v>1867.7447619047618</v>
      </c>
      <c r="N4" s="44">
        <v>0</v>
      </c>
      <c r="O4" s="45">
        <v>140.3</v>
      </c>
      <c r="P4" s="46">
        <v>152.2</v>
      </c>
      <c r="Q4" s="46">
        <v>0</v>
      </c>
      <c r="R4" s="46">
        <v>0</v>
      </c>
      <c r="S4" s="35">
        <f>N4+O4+Q4+P4+R4</f>
        <v>292.5</v>
      </c>
    </row>
    <row r="5" spans="1:19" ht="12.75">
      <c r="A5" s="13">
        <v>41731</v>
      </c>
      <c r="B5" s="42">
        <v>368.1</v>
      </c>
      <c r="C5" s="80">
        <v>116.4</v>
      </c>
      <c r="D5" s="3">
        <v>0</v>
      </c>
      <c r="E5" s="3">
        <v>1.3</v>
      </c>
      <c r="F5" s="3">
        <v>11.2</v>
      </c>
      <c r="G5" s="3">
        <v>0</v>
      </c>
      <c r="H5" s="3">
        <v>1.3</v>
      </c>
      <c r="I5" s="42">
        <f t="shared" si="0"/>
        <v>1.2999999999999943</v>
      </c>
      <c r="J5" s="42">
        <v>499.6</v>
      </c>
      <c r="K5" s="42">
        <v>900</v>
      </c>
      <c r="L5" s="4">
        <f t="shared" si="1"/>
        <v>0.5551111111111111</v>
      </c>
      <c r="M5" s="2">
        <v>1867.7</v>
      </c>
      <c r="N5" s="47">
        <v>0</v>
      </c>
      <c r="O5" s="48">
        <v>0</v>
      </c>
      <c r="P5" s="49">
        <v>133.3</v>
      </c>
      <c r="Q5" s="49">
        <v>0.5</v>
      </c>
      <c r="R5" s="46">
        <v>4.8</v>
      </c>
      <c r="S5" s="35">
        <f aca="true" t="shared" si="2" ref="S5:S24">N5+O5+Q5+P5+R5</f>
        <v>138.60000000000002</v>
      </c>
    </row>
    <row r="6" spans="1:19" ht="12.75">
      <c r="A6" s="13">
        <v>41732</v>
      </c>
      <c r="B6" s="42">
        <v>283.6</v>
      </c>
      <c r="C6" s="80">
        <v>71.7</v>
      </c>
      <c r="D6" s="3">
        <v>0</v>
      </c>
      <c r="E6" s="3">
        <v>0.6</v>
      </c>
      <c r="F6" s="3">
        <v>12.7</v>
      </c>
      <c r="G6" s="3">
        <v>658.95</v>
      </c>
      <c r="H6" s="3">
        <v>4.5</v>
      </c>
      <c r="I6" s="42">
        <f t="shared" si="0"/>
        <v>2.2499999999997726</v>
      </c>
      <c r="J6" s="42">
        <v>1034.3</v>
      </c>
      <c r="K6" s="42">
        <v>1900</v>
      </c>
      <c r="L6" s="4">
        <f t="shared" si="1"/>
        <v>0.5443684210526315</v>
      </c>
      <c r="M6" s="2">
        <v>1867.7</v>
      </c>
      <c r="N6" s="50">
        <v>0</v>
      </c>
      <c r="O6" s="51">
        <v>0</v>
      </c>
      <c r="P6" s="52">
        <v>226.9</v>
      </c>
      <c r="Q6" s="52">
        <v>0</v>
      </c>
      <c r="R6" s="86">
        <v>0.5</v>
      </c>
      <c r="S6" s="35">
        <f t="shared" si="2"/>
        <v>227.4</v>
      </c>
    </row>
    <row r="7" spans="1:19" ht="12.75">
      <c r="A7" s="13">
        <v>41733</v>
      </c>
      <c r="B7" s="42">
        <v>1683.5</v>
      </c>
      <c r="C7" s="80">
        <v>137.1</v>
      </c>
      <c r="D7" s="3">
        <v>0</v>
      </c>
      <c r="E7" s="3">
        <v>1.7</v>
      </c>
      <c r="F7" s="3">
        <v>21</v>
      </c>
      <c r="G7" s="3">
        <v>0</v>
      </c>
      <c r="H7" s="3">
        <v>27.3</v>
      </c>
      <c r="I7" s="42">
        <f t="shared" si="0"/>
        <v>3.6000000000000476</v>
      </c>
      <c r="J7" s="42">
        <v>1874.2</v>
      </c>
      <c r="K7" s="42">
        <v>2200</v>
      </c>
      <c r="L7" s="4">
        <f t="shared" si="1"/>
        <v>0.851909090909091</v>
      </c>
      <c r="M7" s="2">
        <v>1867.7</v>
      </c>
      <c r="N7" s="47">
        <v>14</v>
      </c>
      <c r="O7" s="48">
        <v>0</v>
      </c>
      <c r="P7" s="49">
        <v>220.1</v>
      </c>
      <c r="Q7" s="49">
        <v>4.9</v>
      </c>
      <c r="R7" s="46">
        <v>0</v>
      </c>
      <c r="S7" s="35">
        <f t="shared" si="2"/>
        <v>239</v>
      </c>
    </row>
    <row r="8" spans="1:19" ht="12.75">
      <c r="A8" s="13">
        <v>41736</v>
      </c>
      <c r="B8" s="42">
        <v>3179.3</v>
      </c>
      <c r="C8" s="80">
        <v>93.8</v>
      </c>
      <c r="D8" s="3">
        <v>2</v>
      </c>
      <c r="E8" s="3">
        <v>4.2</v>
      </c>
      <c r="F8" s="3">
        <v>38.8</v>
      </c>
      <c r="G8" s="3">
        <v>0</v>
      </c>
      <c r="H8" s="3">
        <v>10.2</v>
      </c>
      <c r="I8" s="42">
        <f t="shared" si="0"/>
        <v>5.799999999999731</v>
      </c>
      <c r="J8" s="42">
        <v>3334.1</v>
      </c>
      <c r="K8" s="42">
        <v>3500</v>
      </c>
      <c r="L8" s="4">
        <f t="shared" si="1"/>
        <v>0.9526</v>
      </c>
      <c r="M8" s="2">
        <v>1867.7</v>
      </c>
      <c r="N8" s="47">
        <v>19.6</v>
      </c>
      <c r="O8" s="48">
        <v>0</v>
      </c>
      <c r="P8" s="49">
        <v>310.7</v>
      </c>
      <c r="Q8" s="49">
        <v>0</v>
      </c>
      <c r="R8" s="46">
        <v>0</v>
      </c>
      <c r="S8" s="35">
        <f t="shared" si="2"/>
        <v>330.3</v>
      </c>
    </row>
    <row r="9" spans="1:19" ht="12.75">
      <c r="A9" s="13">
        <v>41737</v>
      </c>
      <c r="B9" s="42">
        <v>417.6</v>
      </c>
      <c r="C9" s="80">
        <v>51.4</v>
      </c>
      <c r="D9" s="3">
        <v>0</v>
      </c>
      <c r="E9" s="3">
        <v>2.2</v>
      </c>
      <c r="F9" s="3">
        <v>24.2</v>
      </c>
      <c r="G9" s="3">
        <v>0</v>
      </c>
      <c r="H9" s="3">
        <v>26.5</v>
      </c>
      <c r="I9" s="42">
        <f t="shared" si="0"/>
        <v>9.59999999999998</v>
      </c>
      <c r="J9" s="42">
        <v>531.5</v>
      </c>
      <c r="K9" s="42">
        <v>1200</v>
      </c>
      <c r="L9" s="4">
        <f t="shared" si="1"/>
        <v>0.4429166666666667</v>
      </c>
      <c r="M9" s="2">
        <v>1867.7</v>
      </c>
      <c r="N9" s="47">
        <v>0</v>
      </c>
      <c r="O9" s="48">
        <v>0</v>
      </c>
      <c r="P9" s="49">
        <v>314.7</v>
      </c>
      <c r="Q9" s="49">
        <v>0</v>
      </c>
      <c r="R9" s="46">
        <v>0</v>
      </c>
      <c r="S9" s="35">
        <f t="shared" si="2"/>
        <v>314.7</v>
      </c>
    </row>
    <row r="10" spans="1:19" ht="12.75">
      <c r="A10" s="13">
        <v>41738</v>
      </c>
      <c r="B10" s="42">
        <v>602.3</v>
      </c>
      <c r="C10" s="80">
        <v>73.9</v>
      </c>
      <c r="D10" s="3">
        <v>0.2</v>
      </c>
      <c r="E10" s="3">
        <v>12</v>
      </c>
      <c r="F10" s="3">
        <v>43.2</v>
      </c>
      <c r="G10" s="3">
        <v>0</v>
      </c>
      <c r="H10" s="3">
        <v>56.5</v>
      </c>
      <c r="I10" s="82">
        <f t="shared" si="0"/>
        <v>5.300000000000011</v>
      </c>
      <c r="J10" s="42">
        <v>793.4</v>
      </c>
      <c r="K10" s="56">
        <v>1100</v>
      </c>
      <c r="L10" s="4">
        <f t="shared" si="1"/>
        <v>0.7212727272727273</v>
      </c>
      <c r="M10" s="2">
        <v>1867.7</v>
      </c>
      <c r="N10" s="47">
        <v>0</v>
      </c>
      <c r="O10" s="48">
        <v>0</v>
      </c>
      <c r="P10" s="49">
        <v>226.1</v>
      </c>
      <c r="Q10" s="49">
        <v>14</v>
      </c>
      <c r="R10" s="46">
        <v>0</v>
      </c>
      <c r="S10" s="35">
        <f t="shared" si="2"/>
        <v>240.1</v>
      </c>
    </row>
    <row r="11" spans="1:19" ht="12.75">
      <c r="A11" s="13">
        <v>41739</v>
      </c>
      <c r="B11" s="42">
        <v>823.4</v>
      </c>
      <c r="C11" s="80">
        <v>91.3</v>
      </c>
      <c r="D11" s="3">
        <v>0</v>
      </c>
      <c r="E11" s="3">
        <v>1.1</v>
      </c>
      <c r="F11" s="3">
        <v>71.8</v>
      </c>
      <c r="G11" s="3">
        <v>0</v>
      </c>
      <c r="H11" s="3">
        <v>68.4</v>
      </c>
      <c r="I11" s="82">
        <f t="shared" si="0"/>
        <v>11.400000000000105</v>
      </c>
      <c r="J11" s="42">
        <v>1067.4</v>
      </c>
      <c r="K11" s="42">
        <v>1200</v>
      </c>
      <c r="L11" s="4">
        <f t="shared" si="1"/>
        <v>0.8895000000000001</v>
      </c>
      <c r="M11" s="2">
        <v>1867.7</v>
      </c>
      <c r="N11" s="47">
        <v>0</v>
      </c>
      <c r="O11" s="48">
        <v>0</v>
      </c>
      <c r="P11" s="49">
        <v>226.2</v>
      </c>
      <c r="Q11" s="49">
        <v>0</v>
      </c>
      <c r="R11" s="46">
        <v>0</v>
      </c>
      <c r="S11" s="35">
        <f t="shared" si="2"/>
        <v>226.2</v>
      </c>
    </row>
    <row r="12" spans="1:19" ht="12.75">
      <c r="A12" s="13">
        <v>41740</v>
      </c>
      <c r="B12" s="42">
        <v>416.9</v>
      </c>
      <c r="C12" s="80">
        <v>39.8</v>
      </c>
      <c r="D12" s="3">
        <v>0</v>
      </c>
      <c r="E12" s="3">
        <v>0.9</v>
      </c>
      <c r="F12" s="3">
        <v>101.4</v>
      </c>
      <c r="G12" s="3">
        <v>0</v>
      </c>
      <c r="H12" s="3">
        <v>6.2</v>
      </c>
      <c r="I12" s="82">
        <f t="shared" si="0"/>
        <v>6.040000000000023</v>
      </c>
      <c r="J12" s="42">
        <v>571.24</v>
      </c>
      <c r="K12" s="42">
        <v>1850</v>
      </c>
      <c r="L12" s="4">
        <f t="shared" si="1"/>
        <v>0.3087783783783784</v>
      </c>
      <c r="M12" s="2">
        <v>1867.7</v>
      </c>
      <c r="N12" s="47">
        <v>18.5</v>
      </c>
      <c r="O12" s="48">
        <v>0</v>
      </c>
      <c r="P12" s="49">
        <v>318.2</v>
      </c>
      <c r="Q12" s="49">
        <v>0</v>
      </c>
      <c r="R12" s="46">
        <v>0.3</v>
      </c>
      <c r="S12" s="35">
        <f t="shared" si="2"/>
        <v>337</v>
      </c>
    </row>
    <row r="13" spans="1:19" ht="12.75">
      <c r="A13" s="13">
        <v>41743</v>
      </c>
      <c r="B13" s="42">
        <v>532.5</v>
      </c>
      <c r="C13" s="80">
        <v>166.6</v>
      </c>
      <c r="D13" s="3">
        <v>0</v>
      </c>
      <c r="E13" s="3">
        <v>0.8</v>
      </c>
      <c r="F13" s="3">
        <v>106.9</v>
      </c>
      <c r="G13" s="3">
        <v>0</v>
      </c>
      <c r="H13" s="3">
        <v>0.3</v>
      </c>
      <c r="I13" s="82">
        <f t="shared" si="0"/>
        <v>67.39999999999999</v>
      </c>
      <c r="J13" s="42">
        <v>874.5</v>
      </c>
      <c r="K13" s="42">
        <v>2000</v>
      </c>
      <c r="L13" s="4">
        <f t="shared" si="1"/>
        <v>0.43725</v>
      </c>
      <c r="M13" s="2">
        <v>1867.7</v>
      </c>
      <c r="N13" s="47">
        <v>0</v>
      </c>
      <c r="O13" s="48">
        <v>140.2</v>
      </c>
      <c r="P13" s="49">
        <v>529.7</v>
      </c>
      <c r="Q13" s="49">
        <v>0</v>
      </c>
      <c r="R13" s="46">
        <v>0</v>
      </c>
      <c r="S13" s="35">
        <f t="shared" si="2"/>
        <v>669.9000000000001</v>
      </c>
    </row>
    <row r="14" spans="1:19" ht="12.75">
      <c r="A14" s="13">
        <v>41744</v>
      </c>
      <c r="B14" s="42">
        <v>1686.9</v>
      </c>
      <c r="C14" s="80">
        <v>172.6</v>
      </c>
      <c r="D14" s="3">
        <v>0</v>
      </c>
      <c r="E14" s="3">
        <v>3.4</v>
      </c>
      <c r="F14" s="3">
        <v>42.8</v>
      </c>
      <c r="G14" s="3">
        <v>-4.1</v>
      </c>
      <c r="H14" s="3">
        <v>0.8</v>
      </c>
      <c r="I14" s="82">
        <f t="shared" si="0"/>
        <v>5.199999999999828</v>
      </c>
      <c r="J14" s="42">
        <v>1907.6</v>
      </c>
      <c r="K14" s="42">
        <v>2600</v>
      </c>
      <c r="L14" s="4">
        <f t="shared" si="1"/>
        <v>0.7336923076923076</v>
      </c>
      <c r="M14" s="2">
        <v>1867.7</v>
      </c>
      <c r="N14" s="47">
        <v>0</v>
      </c>
      <c r="O14" s="53">
        <v>0</v>
      </c>
      <c r="P14" s="54">
        <v>527</v>
      </c>
      <c r="Q14" s="49">
        <v>0</v>
      </c>
      <c r="R14" s="46">
        <v>0</v>
      </c>
      <c r="S14" s="35">
        <f t="shared" si="2"/>
        <v>527</v>
      </c>
    </row>
    <row r="15" spans="1:19" ht="12.75">
      <c r="A15" s="13">
        <v>41745</v>
      </c>
      <c r="B15" s="42">
        <f>783.4+63</f>
        <v>846.4</v>
      </c>
      <c r="C15" s="80">
        <v>139</v>
      </c>
      <c r="D15" s="3">
        <v>0</v>
      </c>
      <c r="E15" s="3">
        <v>13.5</v>
      </c>
      <c r="F15" s="3">
        <v>7.6</v>
      </c>
      <c r="G15" s="3">
        <v>0</v>
      </c>
      <c r="H15" s="3">
        <v>0.2</v>
      </c>
      <c r="I15" s="82">
        <f>J15-B15-C15-D15-E15-F15-G15-H15</f>
        <v>-59.999999999999936</v>
      </c>
      <c r="J15" s="42">
        <v>946.7</v>
      </c>
      <c r="K15" s="42">
        <v>1850</v>
      </c>
      <c r="L15" s="4">
        <f t="shared" si="1"/>
        <v>0.5117297297297297</v>
      </c>
      <c r="M15" s="2">
        <v>1867.7</v>
      </c>
      <c r="N15" s="47">
        <v>75.1</v>
      </c>
      <c r="O15" s="53">
        <v>0</v>
      </c>
      <c r="P15" s="54">
        <v>415.2</v>
      </c>
      <c r="Q15" s="49">
        <v>0</v>
      </c>
      <c r="R15" s="46">
        <v>1.3</v>
      </c>
      <c r="S15" s="35">
        <f t="shared" si="2"/>
        <v>491.59999999999997</v>
      </c>
    </row>
    <row r="16" spans="1:19" ht="12.75">
      <c r="A16" s="13">
        <v>41746</v>
      </c>
      <c r="B16" s="48">
        <v>4691.4</v>
      </c>
      <c r="C16" s="69">
        <v>151.9</v>
      </c>
      <c r="D16" s="79">
        <v>0</v>
      </c>
      <c r="E16" s="79">
        <v>5.3</v>
      </c>
      <c r="F16" s="79">
        <v>3.6</v>
      </c>
      <c r="G16" s="79">
        <v>0</v>
      </c>
      <c r="H16" s="79">
        <v>2</v>
      </c>
      <c r="I16" s="69">
        <f>J16-B16-C16-D16-E16-F16-G16-H16</f>
        <v>2.000000000000176</v>
      </c>
      <c r="J16" s="48">
        <v>4856.2</v>
      </c>
      <c r="K16" s="56">
        <v>1700</v>
      </c>
      <c r="L16" s="4">
        <f>J15/K16</f>
        <v>0.5568823529411765</v>
      </c>
      <c r="M16" s="2">
        <v>1867.7</v>
      </c>
      <c r="N16" s="47">
        <v>149.8</v>
      </c>
      <c r="O16" s="53">
        <v>0</v>
      </c>
      <c r="P16" s="54">
        <v>470.3</v>
      </c>
      <c r="Q16" s="49">
        <v>0</v>
      </c>
      <c r="R16" s="46">
        <v>0</v>
      </c>
      <c r="S16" s="35">
        <f t="shared" si="2"/>
        <v>620.1</v>
      </c>
    </row>
    <row r="17" spans="1:19" ht="12.75">
      <c r="A17" s="13">
        <v>41747</v>
      </c>
      <c r="B17" s="42">
        <v>3201.9</v>
      </c>
      <c r="C17" s="80">
        <v>107</v>
      </c>
      <c r="D17" s="3">
        <v>8.7</v>
      </c>
      <c r="E17" s="3">
        <v>6.2</v>
      </c>
      <c r="F17" s="3">
        <v>4.6</v>
      </c>
      <c r="G17" s="3">
        <v>0</v>
      </c>
      <c r="H17" s="3">
        <v>0.2</v>
      </c>
      <c r="I17" s="82">
        <f t="shared" si="0"/>
        <v>3.7000000000000925</v>
      </c>
      <c r="J17" s="42">
        <v>3332.3</v>
      </c>
      <c r="K17" s="56">
        <v>1800</v>
      </c>
      <c r="L17" s="4">
        <f t="shared" si="1"/>
        <v>1.8512777777777778</v>
      </c>
      <c r="M17" s="2">
        <v>1867.7</v>
      </c>
      <c r="N17" s="47">
        <v>0</v>
      </c>
      <c r="O17" s="53">
        <v>0</v>
      </c>
      <c r="P17" s="54">
        <v>588.9</v>
      </c>
      <c r="Q17" s="49">
        <v>0</v>
      </c>
      <c r="R17" s="46">
        <v>0</v>
      </c>
      <c r="S17" s="35">
        <f t="shared" si="2"/>
        <v>588.9</v>
      </c>
    </row>
    <row r="18" spans="1:19" ht="12.75">
      <c r="A18" s="13">
        <v>41751</v>
      </c>
      <c r="B18" s="42">
        <v>1066.9</v>
      </c>
      <c r="C18" s="80">
        <v>313.6</v>
      </c>
      <c r="D18" s="3">
        <v>0</v>
      </c>
      <c r="E18" s="3">
        <v>3.7</v>
      </c>
      <c r="F18" s="3">
        <v>1.9</v>
      </c>
      <c r="G18" s="3">
        <v>0</v>
      </c>
      <c r="H18" s="3">
        <v>0.1</v>
      </c>
      <c r="I18" s="82">
        <f t="shared" si="0"/>
        <v>0.09999999999984074</v>
      </c>
      <c r="J18" s="42">
        <v>1386.3</v>
      </c>
      <c r="K18" s="42">
        <v>2800</v>
      </c>
      <c r="L18" s="4">
        <f t="shared" si="1"/>
        <v>0.49510714285714286</v>
      </c>
      <c r="M18" s="2">
        <v>1867.7</v>
      </c>
      <c r="N18" s="47">
        <v>2.2</v>
      </c>
      <c r="O18" s="53">
        <v>0</v>
      </c>
      <c r="P18" s="54">
        <v>308.4</v>
      </c>
      <c r="Q18" s="49">
        <v>18.4</v>
      </c>
      <c r="R18" s="46">
        <v>0</v>
      </c>
      <c r="S18" s="35">
        <f>N18+O18+Q18+P18+R18</f>
        <v>329</v>
      </c>
    </row>
    <row r="19" spans="1:19" ht="12.75">
      <c r="A19" s="13">
        <v>41752</v>
      </c>
      <c r="B19" s="42">
        <v>1803</v>
      </c>
      <c r="C19" s="80">
        <v>205.2</v>
      </c>
      <c r="D19" s="3">
        <v>0</v>
      </c>
      <c r="E19" s="3">
        <v>7.4</v>
      </c>
      <c r="F19" s="3">
        <v>1.4</v>
      </c>
      <c r="G19" s="3">
        <v>0</v>
      </c>
      <c r="H19" s="3">
        <v>0.6</v>
      </c>
      <c r="I19" s="82">
        <f t="shared" si="0"/>
        <v>0.9999999999999202</v>
      </c>
      <c r="J19" s="42">
        <v>2018.6</v>
      </c>
      <c r="K19" s="42">
        <v>1240</v>
      </c>
      <c r="L19" s="4">
        <f t="shared" si="1"/>
        <v>1.6279032258064516</v>
      </c>
      <c r="M19" s="2">
        <v>1867.7</v>
      </c>
      <c r="N19" s="47">
        <v>24.9</v>
      </c>
      <c r="O19" s="53">
        <v>570.7</v>
      </c>
      <c r="P19" s="54">
        <v>229.8</v>
      </c>
      <c r="Q19" s="49">
        <v>0</v>
      </c>
      <c r="R19" s="46">
        <v>0</v>
      </c>
      <c r="S19" s="35">
        <f>N19+O19+Q19+P19+R19</f>
        <v>825.4000000000001</v>
      </c>
    </row>
    <row r="20" spans="1:19" ht="12.75">
      <c r="A20" s="13">
        <v>41753</v>
      </c>
      <c r="B20" s="42">
        <v>843.6</v>
      </c>
      <c r="C20" s="80">
        <v>382.2</v>
      </c>
      <c r="D20" s="3">
        <v>0</v>
      </c>
      <c r="E20" s="3">
        <v>3.3</v>
      </c>
      <c r="F20" s="3">
        <v>1.9</v>
      </c>
      <c r="G20" s="3">
        <v>0</v>
      </c>
      <c r="H20" s="3">
        <v>0</v>
      </c>
      <c r="I20" s="82">
        <f t="shared" si="0"/>
        <v>1.099999999999898</v>
      </c>
      <c r="J20" s="42">
        <v>1232.1</v>
      </c>
      <c r="K20" s="42">
        <v>1150</v>
      </c>
      <c r="L20" s="4">
        <f t="shared" si="1"/>
        <v>1.071391304347826</v>
      </c>
      <c r="M20" s="2">
        <v>1867.7</v>
      </c>
      <c r="N20" s="47">
        <v>9.4</v>
      </c>
      <c r="O20" s="53">
        <v>0</v>
      </c>
      <c r="P20" s="54">
        <v>296.1</v>
      </c>
      <c r="Q20" s="49">
        <v>1.4</v>
      </c>
      <c r="R20" s="46">
        <v>0.1</v>
      </c>
      <c r="S20" s="35">
        <f t="shared" si="2"/>
        <v>307.00000000000006</v>
      </c>
    </row>
    <row r="21" spans="1:19" ht="12.75">
      <c r="A21" s="13">
        <v>41754</v>
      </c>
      <c r="B21" s="42">
        <v>502.8</v>
      </c>
      <c r="C21" s="80">
        <v>408.5</v>
      </c>
      <c r="D21" s="3">
        <v>13.9</v>
      </c>
      <c r="E21" s="3">
        <v>0.9</v>
      </c>
      <c r="F21" s="3">
        <v>1.1</v>
      </c>
      <c r="G21" s="3">
        <v>0</v>
      </c>
      <c r="H21" s="3">
        <v>0.8</v>
      </c>
      <c r="I21" s="82">
        <f t="shared" si="0"/>
        <v>1.9999999999999882</v>
      </c>
      <c r="J21" s="42">
        <v>930</v>
      </c>
      <c r="K21" s="42">
        <v>1500</v>
      </c>
      <c r="L21" s="4">
        <f t="shared" si="1"/>
        <v>0.62</v>
      </c>
      <c r="M21" s="2">
        <v>1867.7</v>
      </c>
      <c r="N21" s="47">
        <v>13</v>
      </c>
      <c r="O21" s="53">
        <v>15</v>
      </c>
      <c r="P21" s="54">
        <v>383.1</v>
      </c>
      <c r="Q21" s="49">
        <v>0</v>
      </c>
      <c r="R21" s="46">
        <v>4.7</v>
      </c>
      <c r="S21" s="35">
        <f t="shared" si="2"/>
        <v>415.8</v>
      </c>
    </row>
    <row r="22" spans="1:19" ht="12.75">
      <c r="A22" s="13">
        <v>41757</v>
      </c>
      <c r="B22" s="42">
        <v>1105.2</v>
      </c>
      <c r="C22" s="81">
        <v>806.7</v>
      </c>
      <c r="D22" s="7">
        <v>1</v>
      </c>
      <c r="E22" s="7">
        <v>3.1</v>
      </c>
      <c r="F22" s="7">
        <v>0</v>
      </c>
      <c r="G22" s="7">
        <v>0</v>
      </c>
      <c r="H22" s="7">
        <v>2</v>
      </c>
      <c r="I22" s="82">
        <f t="shared" si="0"/>
        <v>5.199999999999955</v>
      </c>
      <c r="J22" s="42">
        <v>1923.2</v>
      </c>
      <c r="K22" s="42">
        <v>1500</v>
      </c>
      <c r="L22" s="4">
        <f t="shared" si="1"/>
        <v>1.2821333333333333</v>
      </c>
      <c r="M22" s="2">
        <v>1867.7</v>
      </c>
      <c r="N22" s="47">
        <v>2.8</v>
      </c>
      <c r="O22" s="53">
        <v>50.2</v>
      </c>
      <c r="P22" s="54">
        <v>304.9</v>
      </c>
      <c r="Q22" s="49">
        <v>51.6</v>
      </c>
      <c r="R22" s="46">
        <v>2.7</v>
      </c>
      <c r="S22" s="35">
        <f t="shared" si="2"/>
        <v>412.2</v>
      </c>
    </row>
    <row r="23" spans="1:19" ht="12.75">
      <c r="A23" s="13">
        <v>41758</v>
      </c>
      <c r="B23" s="42">
        <v>3527.7</v>
      </c>
      <c r="C23" s="81">
        <v>1882.3</v>
      </c>
      <c r="D23" s="7">
        <v>0</v>
      </c>
      <c r="E23" s="7">
        <v>3.9</v>
      </c>
      <c r="F23" s="7">
        <v>3</v>
      </c>
      <c r="G23" s="7">
        <v>0</v>
      </c>
      <c r="H23" s="7">
        <v>8.8</v>
      </c>
      <c r="I23" s="82">
        <f t="shared" si="0"/>
        <v>15.199999999999864</v>
      </c>
      <c r="J23" s="42">
        <v>5440.9</v>
      </c>
      <c r="K23" s="42">
        <v>3300</v>
      </c>
      <c r="L23" s="4">
        <f t="shared" si="1"/>
        <v>1.6487575757575756</v>
      </c>
      <c r="M23" s="2">
        <v>1867.7</v>
      </c>
      <c r="N23" s="47">
        <v>14.2</v>
      </c>
      <c r="O23" s="53">
        <v>0</v>
      </c>
      <c r="P23" s="54">
        <v>247.8</v>
      </c>
      <c r="Q23" s="49">
        <v>7.9</v>
      </c>
      <c r="R23" s="46">
        <v>11.1</v>
      </c>
      <c r="S23" s="35">
        <f t="shared" si="2"/>
        <v>281.00000000000006</v>
      </c>
    </row>
    <row r="24" spans="1:19" ht="13.5" thickBot="1">
      <c r="A24" s="13">
        <v>41759</v>
      </c>
      <c r="B24" s="42">
        <v>3056.7</v>
      </c>
      <c r="C24" s="81">
        <v>1390.2</v>
      </c>
      <c r="D24" s="7">
        <v>-288.6</v>
      </c>
      <c r="E24" s="7">
        <v>4.1</v>
      </c>
      <c r="F24" s="7">
        <v>4.4</v>
      </c>
      <c r="G24" s="7">
        <v>0</v>
      </c>
      <c r="H24" s="7">
        <v>18.5</v>
      </c>
      <c r="I24" s="82">
        <f t="shared" si="0"/>
        <v>6.500000000000341</v>
      </c>
      <c r="J24" s="42">
        <v>4191.8</v>
      </c>
      <c r="K24" s="42">
        <v>4186.6</v>
      </c>
      <c r="L24" s="4">
        <f t="shared" si="1"/>
        <v>1.001242057994554</v>
      </c>
      <c r="M24" s="2">
        <v>1867.7</v>
      </c>
      <c r="N24" s="47">
        <v>0</v>
      </c>
      <c r="O24" s="53">
        <v>0</v>
      </c>
      <c r="P24" s="54">
        <v>437.2</v>
      </c>
      <c r="Q24" s="49">
        <v>14.7</v>
      </c>
      <c r="R24" s="46">
        <v>0.9</v>
      </c>
      <c r="S24" s="35">
        <f t="shared" si="2"/>
        <v>452.79999999999995</v>
      </c>
    </row>
    <row r="25" spans="1:19" ht="13.5" thickBot="1">
      <c r="A25" s="39" t="s">
        <v>33</v>
      </c>
      <c r="B25" s="43">
        <f aca="true" t="shared" si="3" ref="B25:K25">SUM(B4:B24)</f>
        <v>31073.600000000002</v>
      </c>
      <c r="C25" s="43">
        <f t="shared" si="3"/>
        <v>6828.2</v>
      </c>
      <c r="D25" s="43">
        <f t="shared" si="3"/>
        <v>-262.8</v>
      </c>
      <c r="E25" s="14">
        <f t="shared" si="3"/>
        <v>80.7</v>
      </c>
      <c r="F25" s="14">
        <f t="shared" si="3"/>
        <v>513.8000000000001</v>
      </c>
      <c r="G25" s="14">
        <f t="shared" si="3"/>
        <v>655.0500000000001</v>
      </c>
      <c r="H25" s="14">
        <f t="shared" si="3"/>
        <v>239.4</v>
      </c>
      <c r="I25" s="43">
        <f t="shared" si="3"/>
        <v>94.68999999999963</v>
      </c>
      <c r="J25" s="43">
        <f t="shared" si="3"/>
        <v>39222.64</v>
      </c>
      <c r="K25" s="43">
        <f t="shared" si="3"/>
        <v>39936.6</v>
      </c>
      <c r="L25" s="15">
        <f t="shared" si="1"/>
        <v>0.9821226644231107</v>
      </c>
      <c r="M25" s="2"/>
      <c r="N25" s="93">
        <f>SUM(N4:N24)</f>
        <v>343.49999999999994</v>
      </c>
      <c r="O25" s="93">
        <f>SUM(O4:O24)</f>
        <v>916.4000000000001</v>
      </c>
      <c r="P25" s="93">
        <f>SUM(P4:P24)</f>
        <v>6866.8</v>
      </c>
      <c r="Q25" s="93">
        <f>SUM(Q4:Q24)</f>
        <v>113.4</v>
      </c>
      <c r="R25" s="93">
        <f>SUM(R4:R24)</f>
        <v>26.4</v>
      </c>
      <c r="S25" s="93">
        <f>N25+O25+Q25+P25+R25</f>
        <v>8266.5</v>
      </c>
    </row>
    <row r="26" spans="1:13" ht="12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3" ht="17.25" customHeight="1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8" t="s">
        <v>41</v>
      </c>
      <c r="O28" s="118"/>
      <c r="P28" s="118"/>
      <c r="Q28" s="118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9" t="s">
        <v>34</v>
      </c>
      <c r="O29" s="119"/>
      <c r="P29" s="119"/>
      <c r="Q29" s="119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6">
        <v>41760</v>
      </c>
      <c r="O30" s="120">
        <f>'[1]квітень'!$D$142</f>
        <v>123251.48</v>
      </c>
      <c r="P30" s="120"/>
      <c r="Q30" s="120"/>
      <c r="R30" s="94"/>
      <c r="S30" s="94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17"/>
      <c r="O31" s="120"/>
      <c r="P31" s="120"/>
      <c r="Q31" s="120"/>
      <c r="R31" s="94"/>
      <c r="S31" s="94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59" t="s">
        <v>42</v>
      </c>
      <c r="P32" s="60" t="s">
        <v>55</v>
      </c>
      <c r="Q32" s="83">
        <f>'[1]квітень'!$I$142</f>
        <v>109426.25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1" t="s">
        <v>56</v>
      </c>
      <c r="P33" s="122"/>
      <c r="Q33" s="61">
        <f>'[1]квітень'!$I$141</f>
        <v>0</v>
      </c>
      <c r="R33" s="92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02" t="s">
        <v>57</v>
      </c>
      <c r="P34" s="102"/>
      <c r="Q34" s="83">
        <f>'[1]квітень'!$I$139</f>
        <v>13825.22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03" t="s">
        <v>60</v>
      </c>
      <c r="P35" s="123"/>
      <c r="Q35" s="61">
        <v>0</v>
      </c>
      <c r="R35" s="92"/>
      <c r="S35" s="9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8" t="s">
        <v>35</v>
      </c>
      <c r="O38" s="118"/>
      <c r="P38" s="118"/>
      <c r="Q38" s="118"/>
      <c r="R38" s="88"/>
      <c r="S38" s="88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5" t="s">
        <v>36</v>
      </c>
      <c r="O39" s="125"/>
      <c r="P39" s="125"/>
      <c r="Q39" s="125"/>
      <c r="R39" s="89"/>
      <c r="S39" s="89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6">
        <v>41760</v>
      </c>
      <c r="O40" s="124">
        <v>0</v>
      </c>
      <c r="P40" s="124"/>
      <c r="Q40" s="124"/>
      <c r="R40" s="87"/>
      <c r="S40" s="87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17"/>
      <c r="O41" s="124"/>
      <c r="P41" s="124"/>
      <c r="Q41" s="124"/>
      <c r="R41" s="87"/>
      <c r="S41" s="87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</sheetData>
  <mergeCells count="15">
    <mergeCell ref="A1:L1"/>
    <mergeCell ref="N1:S1"/>
    <mergeCell ref="A2:L2"/>
    <mergeCell ref="N2:S2"/>
    <mergeCell ref="N28:Q28"/>
    <mergeCell ref="N29:Q29"/>
    <mergeCell ref="N30:N31"/>
    <mergeCell ref="O30:Q31"/>
    <mergeCell ref="N39:Q39"/>
    <mergeCell ref="N40:N41"/>
    <mergeCell ref="O40:Q41"/>
    <mergeCell ref="O33:P33"/>
    <mergeCell ref="O34:P34"/>
    <mergeCell ref="O35:P35"/>
    <mergeCell ref="N38:Q38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4" t="s">
        <v>82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6"/>
      <c r="M1" s="1"/>
      <c r="N1" s="107" t="s">
        <v>84</v>
      </c>
      <c r="O1" s="108"/>
      <c r="P1" s="108"/>
      <c r="Q1" s="108"/>
      <c r="R1" s="108"/>
      <c r="S1" s="109"/>
    </row>
    <row r="2" spans="1:19" ht="16.5" thickBot="1">
      <c r="A2" s="110" t="s">
        <v>85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2"/>
      <c r="M2" s="1"/>
      <c r="N2" s="113" t="s">
        <v>86</v>
      </c>
      <c r="O2" s="114"/>
      <c r="P2" s="114"/>
      <c r="Q2" s="114"/>
      <c r="R2" s="114"/>
      <c r="S2" s="115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41764</v>
      </c>
      <c r="B4" s="42">
        <v>1164.1</v>
      </c>
      <c r="C4" s="80">
        <v>53.3</v>
      </c>
      <c r="D4" s="3">
        <v>0</v>
      </c>
      <c r="E4" s="3">
        <v>11.4</v>
      </c>
      <c r="F4" s="3">
        <v>26.1</v>
      </c>
      <c r="G4" s="3">
        <v>0</v>
      </c>
      <c r="H4" s="3">
        <v>8.2</v>
      </c>
      <c r="I4" s="42">
        <f aca="true" t="shared" si="0" ref="I4:I22">J4-B4-C4-D4-E4-F4-G4-H4</f>
        <v>57.60000000000012</v>
      </c>
      <c r="J4" s="42">
        <v>1320.7</v>
      </c>
      <c r="K4" s="42">
        <v>1300</v>
      </c>
      <c r="L4" s="4">
        <f aca="true" t="shared" si="1" ref="L4:L23">J4/K4</f>
        <v>1.015923076923077</v>
      </c>
      <c r="M4" s="2">
        <f>AVERAGE(J4:J22)</f>
        <v>2116.2157894736847</v>
      </c>
      <c r="N4" s="44">
        <v>0</v>
      </c>
      <c r="O4" s="45">
        <v>0</v>
      </c>
      <c r="P4" s="46">
        <v>642.3</v>
      </c>
      <c r="Q4" s="46">
        <v>0</v>
      </c>
      <c r="R4" s="46">
        <v>0.4</v>
      </c>
      <c r="S4" s="35">
        <f>N4+O4+Q4+P4+R4</f>
        <v>642.6999999999999</v>
      </c>
    </row>
    <row r="5" spans="1:19" ht="12.75">
      <c r="A5" s="13">
        <v>41765</v>
      </c>
      <c r="B5" s="42">
        <v>1316.2</v>
      </c>
      <c r="C5" s="80">
        <v>159.4</v>
      </c>
      <c r="D5" s="3">
        <v>0</v>
      </c>
      <c r="E5" s="3">
        <v>2.4</v>
      </c>
      <c r="F5" s="3">
        <v>42.8</v>
      </c>
      <c r="G5" s="3">
        <v>578.6</v>
      </c>
      <c r="H5" s="3">
        <v>18.6</v>
      </c>
      <c r="I5" s="42">
        <f t="shared" si="0"/>
        <v>25.19999999999984</v>
      </c>
      <c r="J5" s="42">
        <v>2143.2</v>
      </c>
      <c r="K5" s="42">
        <v>2500</v>
      </c>
      <c r="L5" s="4">
        <f t="shared" si="1"/>
        <v>0.8572799999999999</v>
      </c>
      <c r="M5" s="2">
        <v>2116.2</v>
      </c>
      <c r="N5" s="47">
        <v>0</v>
      </c>
      <c r="O5" s="48">
        <v>0</v>
      </c>
      <c r="P5" s="49">
        <v>652.9</v>
      </c>
      <c r="Q5" s="49">
        <v>0</v>
      </c>
      <c r="R5" s="46">
        <v>0</v>
      </c>
      <c r="S5" s="35">
        <f aca="true" t="shared" si="2" ref="S5:S22">N5+O5+Q5+P5+R5</f>
        <v>652.9</v>
      </c>
    </row>
    <row r="6" spans="1:19" ht="12.75">
      <c r="A6" s="13">
        <v>41766</v>
      </c>
      <c r="B6" s="42">
        <v>4303.1</v>
      </c>
      <c r="C6" s="80">
        <v>138.6</v>
      </c>
      <c r="D6" s="3">
        <v>0</v>
      </c>
      <c r="E6" s="3">
        <v>4.7</v>
      </c>
      <c r="F6" s="3">
        <v>41.6</v>
      </c>
      <c r="G6" s="3">
        <v>0</v>
      </c>
      <c r="H6" s="3">
        <v>63.8</v>
      </c>
      <c r="I6" s="42">
        <f t="shared" si="0"/>
        <v>4.699999999999633</v>
      </c>
      <c r="J6" s="42">
        <v>4556.5</v>
      </c>
      <c r="K6" s="42">
        <v>2600</v>
      </c>
      <c r="L6" s="4">
        <f t="shared" si="1"/>
        <v>1.7525</v>
      </c>
      <c r="M6" s="2">
        <v>2116.2</v>
      </c>
      <c r="N6" s="50">
        <v>0</v>
      </c>
      <c r="O6" s="51">
        <v>0.7</v>
      </c>
      <c r="P6" s="52">
        <v>607.8</v>
      </c>
      <c r="Q6" s="52">
        <v>0</v>
      </c>
      <c r="R6" s="86">
        <v>0</v>
      </c>
      <c r="S6" s="35">
        <f t="shared" si="2"/>
        <v>608.5</v>
      </c>
    </row>
    <row r="7" spans="1:19" ht="12.75">
      <c r="A7" s="13">
        <v>41767</v>
      </c>
      <c r="B7" s="42">
        <v>610.1</v>
      </c>
      <c r="C7" s="80">
        <v>101.1</v>
      </c>
      <c r="D7" s="3">
        <v>29.4</v>
      </c>
      <c r="E7" s="3">
        <v>1</v>
      </c>
      <c r="F7" s="3">
        <v>33</v>
      </c>
      <c r="G7" s="3">
        <v>0.1</v>
      </c>
      <c r="H7" s="3">
        <v>44.7</v>
      </c>
      <c r="I7" s="42">
        <f t="shared" si="0"/>
        <v>12.800000000000018</v>
      </c>
      <c r="J7" s="42">
        <v>832.2</v>
      </c>
      <c r="K7" s="42">
        <v>980</v>
      </c>
      <c r="L7" s="4">
        <f t="shared" si="1"/>
        <v>0.8491836734693878</v>
      </c>
      <c r="M7" s="2">
        <v>2116.2</v>
      </c>
      <c r="N7" s="47">
        <v>11.4</v>
      </c>
      <c r="O7" s="48">
        <v>0</v>
      </c>
      <c r="P7" s="49">
        <v>709.7</v>
      </c>
      <c r="Q7" s="49">
        <v>0</v>
      </c>
      <c r="R7" s="46">
        <v>0.1</v>
      </c>
      <c r="S7" s="35">
        <f t="shared" si="2"/>
        <v>721.2</v>
      </c>
    </row>
    <row r="8" spans="1:19" ht="12.75">
      <c r="A8" s="13">
        <v>41771</v>
      </c>
      <c r="B8" s="42">
        <v>643.7</v>
      </c>
      <c r="C8" s="80">
        <v>-87.1</v>
      </c>
      <c r="D8" s="3">
        <v>0</v>
      </c>
      <c r="E8" s="3">
        <v>3.6</v>
      </c>
      <c r="F8" s="3">
        <v>112.1</v>
      </c>
      <c r="G8" s="3">
        <v>0</v>
      </c>
      <c r="H8" s="3">
        <v>6.6</v>
      </c>
      <c r="I8" s="42">
        <f t="shared" si="0"/>
        <v>7.199999999999983</v>
      </c>
      <c r="J8" s="42">
        <v>686.1</v>
      </c>
      <c r="K8" s="42">
        <v>1100</v>
      </c>
      <c r="L8" s="4">
        <f t="shared" si="1"/>
        <v>0.6237272727272728</v>
      </c>
      <c r="M8" s="2">
        <v>2116.2</v>
      </c>
      <c r="N8" s="47">
        <v>36</v>
      </c>
      <c r="O8" s="48">
        <v>0</v>
      </c>
      <c r="P8" s="49">
        <v>796.7</v>
      </c>
      <c r="Q8" s="49">
        <v>0</v>
      </c>
      <c r="R8" s="46">
        <v>0</v>
      </c>
      <c r="S8" s="35">
        <f t="shared" si="2"/>
        <v>832.7</v>
      </c>
    </row>
    <row r="9" spans="1:19" ht="12.75">
      <c r="A9" s="13">
        <v>38120</v>
      </c>
      <c r="B9" s="42">
        <v>850.6</v>
      </c>
      <c r="C9" s="80">
        <v>-2.9</v>
      </c>
      <c r="D9" s="3">
        <v>0</v>
      </c>
      <c r="E9" s="3">
        <v>2.5</v>
      </c>
      <c r="F9" s="3">
        <v>91.3</v>
      </c>
      <c r="G9" s="3">
        <v>0</v>
      </c>
      <c r="H9" s="3">
        <v>19.1</v>
      </c>
      <c r="I9" s="42">
        <f t="shared" si="0"/>
        <v>6.899999999999984</v>
      </c>
      <c r="J9" s="42">
        <v>967.5</v>
      </c>
      <c r="K9" s="42">
        <v>1200</v>
      </c>
      <c r="L9" s="4">
        <f t="shared" si="1"/>
        <v>0.80625</v>
      </c>
      <c r="M9" s="2">
        <v>2116.2</v>
      </c>
      <c r="N9" s="47">
        <v>0</v>
      </c>
      <c r="O9" s="48">
        <v>0</v>
      </c>
      <c r="P9" s="49">
        <v>506.4</v>
      </c>
      <c r="Q9" s="49">
        <v>0</v>
      </c>
      <c r="R9" s="46">
        <v>0</v>
      </c>
      <c r="S9" s="35">
        <f t="shared" si="2"/>
        <v>506.4</v>
      </c>
    </row>
    <row r="10" spans="1:19" ht="12.75">
      <c r="A10" s="13">
        <v>38121</v>
      </c>
      <c r="B10" s="42">
        <v>914.4</v>
      </c>
      <c r="C10" s="80">
        <v>165.1</v>
      </c>
      <c r="D10" s="3">
        <v>0</v>
      </c>
      <c r="E10" s="3">
        <v>1.8</v>
      </c>
      <c r="F10" s="3">
        <v>105</v>
      </c>
      <c r="G10" s="3">
        <v>0</v>
      </c>
      <c r="H10" s="3">
        <v>7.7</v>
      </c>
      <c r="I10" s="82">
        <f t="shared" si="0"/>
        <v>6.200000000000077</v>
      </c>
      <c r="J10" s="42">
        <v>1200.2</v>
      </c>
      <c r="K10" s="56">
        <v>1800</v>
      </c>
      <c r="L10" s="4">
        <f t="shared" si="1"/>
        <v>0.6667777777777778</v>
      </c>
      <c r="M10" s="2">
        <v>2116.2</v>
      </c>
      <c r="N10" s="47">
        <v>26.4</v>
      </c>
      <c r="O10" s="48">
        <v>0</v>
      </c>
      <c r="P10" s="49">
        <v>1015.8</v>
      </c>
      <c r="Q10" s="49">
        <v>0</v>
      </c>
      <c r="R10" s="46">
        <v>0</v>
      </c>
      <c r="S10" s="35">
        <f t="shared" si="2"/>
        <v>1042.2</v>
      </c>
    </row>
    <row r="11" spans="1:19" ht="12.75">
      <c r="A11" s="13">
        <v>38122</v>
      </c>
      <c r="B11" s="42">
        <v>3028.1</v>
      </c>
      <c r="C11" s="80">
        <v>184.8</v>
      </c>
      <c r="D11" s="3">
        <v>0</v>
      </c>
      <c r="E11" s="3">
        <v>3</v>
      </c>
      <c r="F11" s="3">
        <v>35.7</v>
      </c>
      <c r="G11" s="3">
        <v>0</v>
      </c>
      <c r="H11" s="3">
        <v>1.1</v>
      </c>
      <c r="I11" s="82">
        <f t="shared" si="0"/>
        <v>1.8000000000000766</v>
      </c>
      <c r="J11" s="42">
        <v>3254.5</v>
      </c>
      <c r="K11" s="42">
        <v>3200</v>
      </c>
      <c r="L11" s="4">
        <f t="shared" si="1"/>
        <v>1.01703125</v>
      </c>
      <c r="M11" s="2">
        <v>2116.2</v>
      </c>
      <c r="N11" s="47">
        <v>0</v>
      </c>
      <c r="O11" s="48">
        <v>18.9</v>
      </c>
      <c r="P11" s="49">
        <v>570.9</v>
      </c>
      <c r="Q11" s="49">
        <v>0.4</v>
      </c>
      <c r="R11" s="46">
        <v>0.3</v>
      </c>
      <c r="S11" s="35">
        <f t="shared" si="2"/>
        <v>590.4999999999999</v>
      </c>
    </row>
    <row r="12" spans="1:19" ht="12.75">
      <c r="A12" s="13">
        <v>38123</v>
      </c>
      <c r="B12" s="42">
        <v>2057.3</v>
      </c>
      <c r="C12" s="80">
        <v>132</v>
      </c>
      <c r="D12" s="3">
        <v>0</v>
      </c>
      <c r="E12" s="3">
        <v>0.9</v>
      </c>
      <c r="F12" s="3">
        <v>2.9</v>
      </c>
      <c r="G12" s="3">
        <v>0</v>
      </c>
      <c r="H12" s="3">
        <v>0.1</v>
      </c>
      <c r="I12" s="82">
        <f t="shared" si="0"/>
        <v>1.5999999999999996</v>
      </c>
      <c r="J12" s="42">
        <v>2194.8</v>
      </c>
      <c r="K12" s="42">
        <v>2200</v>
      </c>
      <c r="L12" s="4">
        <f t="shared" si="1"/>
        <v>0.9976363636363638</v>
      </c>
      <c r="M12" s="2">
        <v>2116.2</v>
      </c>
      <c r="N12" s="47">
        <v>6.8</v>
      </c>
      <c r="O12" s="48">
        <v>0</v>
      </c>
      <c r="P12" s="49">
        <v>720.1</v>
      </c>
      <c r="Q12" s="49">
        <v>92</v>
      </c>
      <c r="R12" s="46">
        <v>0.06</v>
      </c>
      <c r="S12" s="35">
        <f t="shared" si="2"/>
        <v>818.9599999999999</v>
      </c>
    </row>
    <row r="13" spans="1:19" ht="12.75">
      <c r="A13" s="13">
        <v>41778</v>
      </c>
      <c r="B13" s="42">
        <v>1192.5</v>
      </c>
      <c r="C13" s="80">
        <v>152.6</v>
      </c>
      <c r="D13" s="3">
        <v>0.6</v>
      </c>
      <c r="E13" s="3">
        <v>7.6</v>
      </c>
      <c r="F13" s="3">
        <v>10.7</v>
      </c>
      <c r="G13" s="3">
        <v>0</v>
      </c>
      <c r="H13" s="3">
        <v>36.7</v>
      </c>
      <c r="I13" s="82">
        <f t="shared" si="0"/>
        <v>83.80000000000001</v>
      </c>
      <c r="J13" s="42">
        <v>1484.5</v>
      </c>
      <c r="K13" s="42">
        <v>1850</v>
      </c>
      <c r="L13" s="4">
        <f t="shared" si="1"/>
        <v>0.8024324324324325</v>
      </c>
      <c r="M13" s="2">
        <v>2116.2</v>
      </c>
      <c r="N13" s="47">
        <v>0</v>
      </c>
      <c r="O13" s="48">
        <v>0</v>
      </c>
      <c r="P13" s="49">
        <v>1177.7</v>
      </c>
      <c r="Q13" s="49">
        <v>21.25</v>
      </c>
      <c r="R13" s="46">
        <v>0.05</v>
      </c>
      <c r="S13" s="35">
        <f t="shared" si="2"/>
        <v>1199</v>
      </c>
    </row>
    <row r="14" spans="1:19" ht="12.75">
      <c r="A14" s="13">
        <v>41779</v>
      </c>
      <c r="B14" s="42">
        <v>1749.9</v>
      </c>
      <c r="C14" s="80">
        <v>224.9</v>
      </c>
      <c r="D14" s="3">
        <v>25</v>
      </c>
      <c r="E14" s="3">
        <v>4.8</v>
      </c>
      <c r="F14" s="3">
        <v>1.4</v>
      </c>
      <c r="G14" s="3">
        <v>0</v>
      </c>
      <c r="H14" s="3">
        <v>6.5</v>
      </c>
      <c r="I14" s="82">
        <f t="shared" si="0"/>
        <v>4.299999999999857</v>
      </c>
      <c r="J14" s="42">
        <v>2016.8</v>
      </c>
      <c r="K14" s="42">
        <v>3200</v>
      </c>
      <c r="L14" s="4">
        <f t="shared" si="1"/>
        <v>0.63025</v>
      </c>
      <c r="M14" s="2">
        <v>2116.2</v>
      </c>
      <c r="N14" s="47">
        <v>485.8</v>
      </c>
      <c r="O14" s="53">
        <v>0</v>
      </c>
      <c r="P14" s="54">
        <f>84.56+372.15</f>
        <v>456.71</v>
      </c>
      <c r="Q14" s="49">
        <v>0</v>
      </c>
      <c r="R14" s="46">
        <v>0</v>
      </c>
      <c r="S14" s="35">
        <f t="shared" si="2"/>
        <v>942.51</v>
      </c>
    </row>
    <row r="15" spans="1:19" ht="12.75">
      <c r="A15" s="13">
        <v>41780</v>
      </c>
      <c r="B15" s="42">
        <v>1946.3</v>
      </c>
      <c r="C15" s="80">
        <v>124.5</v>
      </c>
      <c r="D15" s="3">
        <v>0</v>
      </c>
      <c r="E15" s="3">
        <v>3.9</v>
      </c>
      <c r="F15" s="3">
        <v>1.8</v>
      </c>
      <c r="G15" s="3">
        <v>0</v>
      </c>
      <c r="H15" s="3">
        <v>9.3</v>
      </c>
      <c r="I15" s="82">
        <f>J15-B15-C15-D15-E15-F15-G15-H15</f>
        <v>-0.1000000000001382</v>
      </c>
      <c r="J15" s="42">
        <v>2085.7</v>
      </c>
      <c r="K15" s="42">
        <v>1200</v>
      </c>
      <c r="L15" s="4">
        <f t="shared" si="1"/>
        <v>1.7380833333333332</v>
      </c>
      <c r="M15" s="2">
        <v>2116.2</v>
      </c>
      <c r="N15" s="47">
        <v>0</v>
      </c>
      <c r="O15" s="53">
        <v>0</v>
      </c>
      <c r="P15" s="54">
        <v>179.3</v>
      </c>
      <c r="Q15" s="49">
        <v>8.5</v>
      </c>
      <c r="R15" s="46">
        <v>0</v>
      </c>
      <c r="S15" s="35">
        <f t="shared" si="2"/>
        <v>187.8</v>
      </c>
    </row>
    <row r="16" spans="1:19" ht="12.75">
      <c r="A16" s="13">
        <v>41781</v>
      </c>
      <c r="B16" s="48">
        <v>1977.6</v>
      </c>
      <c r="C16" s="69">
        <v>202</v>
      </c>
      <c r="D16" s="79">
        <v>15</v>
      </c>
      <c r="E16" s="79">
        <v>3.1</v>
      </c>
      <c r="F16" s="79">
        <v>6.9</v>
      </c>
      <c r="G16" s="79">
        <v>0</v>
      </c>
      <c r="H16" s="79">
        <v>3.2</v>
      </c>
      <c r="I16" s="69">
        <f>J16-B16-C16-D16-E16-F16-G16-H16</f>
        <v>2.899999999999909</v>
      </c>
      <c r="J16" s="48">
        <v>2210.7</v>
      </c>
      <c r="K16" s="56">
        <v>1600</v>
      </c>
      <c r="L16" s="4">
        <f>J15/K16</f>
        <v>1.3035625</v>
      </c>
      <c r="M16" s="2">
        <v>2116.2</v>
      </c>
      <c r="N16" s="47">
        <v>2.1</v>
      </c>
      <c r="O16" s="53">
        <v>0</v>
      </c>
      <c r="P16" s="54">
        <v>107</v>
      </c>
      <c r="Q16" s="49">
        <v>0</v>
      </c>
      <c r="R16" s="46">
        <v>0</v>
      </c>
      <c r="S16" s="35">
        <f t="shared" si="2"/>
        <v>109.1</v>
      </c>
    </row>
    <row r="17" spans="1:19" ht="12.75">
      <c r="A17" s="13">
        <v>41782</v>
      </c>
      <c r="B17" s="42">
        <v>1369.9</v>
      </c>
      <c r="C17" s="80">
        <v>331.9</v>
      </c>
      <c r="D17" s="3">
        <v>0</v>
      </c>
      <c r="E17" s="3">
        <v>1.3</v>
      </c>
      <c r="F17" s="3">
        <v>0.5</v>
      </c>
      <c r="G17" s="3">
        <v>0.1</v>
      </c>
      <c r="H17" s="3">
        <v>6.3</v>
      </c>
      <c r="I17" s="82">
        <f t="shared" si="0"/>
        <v>-0.09999999999997655</v>
      </c>
      <c r="J17" s="42">
        <v>1709.9</v>
      </c>
      <c r="K17" s="56">
        <v>1400</v>
      </c>
      <c r="L17" s="4">
        <f t="shared" si="1"/>
        <v>1.221357142857143</v>
      </c>
      <c r="M17" s="2">
        <v>2116.2</v>
      </c>
      <c r="N17" s="47">
        <v>0</v>
      </c>
      <c r="O17" s="53">
        <v>157.3</v>
      </c>
      <c r="P17" s="54">
        <v>141.5</v>
      </c>
      <c r="Q17" s="49">
        <v>0</v>
      </c>
      <c r="R17" s="46">
        <v>0</v>
      </c>
      <c r="S17" s="35">
        <f t="shared" si="2"/>
        <v>298.8</v>
      </c>
    </row>
    <row r="18" spans="1:19" ht="12.75">
      <c r="A18" s="13">
        <v>41785</v>
      </c>
      <c r="B18" s="42">
        <v>659.9</v>
      </c>
      <c r="C18" s="80">
        <v>397.3</v>
      </c>
      <c r="D18" s="3">
        <v>0</v>
      </c>
      <c r="E18" s="3">
        <v>1.2</v>
      </c>
      <c r="F18" s="3">
        <v>0.8</v>
      </c>
      <c r="G18" s="3">
        <v>0</v>
      </c>
      <c r="H18" s="3">
        <v>0</v>
      </c>
      <c r="I18" s="82">
        <f t="shared" si="0"/>
        <v>0.0999999999999659</v>
      </c>
      <c r="J18" s="42">
        <v>1059.3</v>
      </c>
      <c r="K18" s="42">
        <v>1200</v>
      </c>
      <c r="L18" s="4">
        <f t="shared" si="1"/>
        <v>0.8827499999999999</v>
      </c>
      <c r="M18" s="2">
        <v>2116.2</v>
      </c>
      <c r="N18" s="47">
        <v>0</v>
      </c>
      <c r="O18" s="53">
        <v>0</v>
      </c>
      <c r="P18" s="54">
        <v>40.2</v>
      </c>
      <c r="Q18" s="49">
        <v>1.3</v>
      </c>
      <c r="R18" s="46">
        <v>0</v>
      </c>
      <c r="S18" s="35">
        <f>N18+O18+Q18+P18+R18</f>
        <v>41.5</v>
      </c>
    </row>
    <row r="19" spans="1:19" ht="12.75">
      <c r="A19" s="13">
        <v>41786</v>
      </c>
      <c r="B19" s="42">
        <v>432.6</v>
      </c>
      <c r="C19" s="80">
        <v>482.8</v>
      </c>
      <c r="D19" s="3">
        <v>0</v>
      </c>
      <c r="E19" s="3">
        <v>6</v>
      </c>
      <c r="F19" s="3">
        <v>0.9</v>
      </c>
      <c r="G19" s="3">
        <v>0</v>
      </c>
      <c r="H19" s="3">
        <v>0.1</v>
      </c>
      <c r="I19" s="82">
        <f t="shared" si="0"/>
        <v>4.099999999999966</v>
      </c>
      <c r="J19" s="42">
        <v>926.5</v>
      </c>
      <c r="K19" s="42">
        <v>1800</v>
      </c>
      <c r="L19" s="4">
        <f t="shared" si="1"/>
        <v>0.5147222222222222</v>
      </c>
      <c r="M19" s="2">
        <v>2116.2</v>
      </c>
      <c r="N19" s="47">
        <v>0</v>
      </c>
      <c r="O19" s="53">
        <v>0</v>
      </c>
      <c r="P19" s="54">
        <v>58.6</v>
      </c>
      <c r="Q19" s="49">
        <v>0</v>
      </c>
      <c r="R19" s="46">
        <v>1</v>
      </c>
      <c r="S19" s="35">
        <f>N19+O19+Q19+P19+R19</f>
        <v>59.6</v>
      </c>
    </row>
    <row r="20" spans="1:19" ht="12.75">
      <c r="A20" s="13">
        <v>41787</v>
      </c>
      <c r="B20" s="42">
        <v>1232.5</v>
      </c>
      <c r="C20" s="80">
        <v>1340.2</v>
      </c>
      <c r="D20" s="3">
        <v>0</v>
      </c>
      <c r="E20" s="3">
        <v>4.1</v>
      </c>
      <c r="F20" s="3">
        <v>4.3</v>
      </c>
      <c r="G20" s="3">
        <v>0</v>
      </c>
      <c r="H20" s="3">
        <v>2.8</v>
      </c>
      <c r="I20" s="82">
        <f t="shared" si="0"/>
        <v>11.29999999999977</v>
      </c>
      <c r="J20" s="42">
        <v>2595.2</v>
      </c>
      <c r="K20" s="42">
        <v>1900</v>
      </c>
      <c r="L20" s="4">
        <f t="shared" si="1"/>
        <v>1.3658947368421053</v>
      </c>
      <c r="M20" s="2">
        <v>2116.2</v>
      </c>
      <c r="N20" s="47">
        <v>14.8</v>
      </c>
      <c r="O20" s="53">
        <v>0</v>
      </c>
      <c r="P20" s="54">
        <v>94</v>
      </c>
      <c r="Q20" s="49">
        <v>0</v>
      </c>
      <c r="R20" s="46">
        <v>0</v>
      </c>
      <c r="S20" s="35">
        <f t="shared" si="2"/>
        <v>108.8</v>
      </c>
    </row>
    <row r="21" spans="1:19" ht="12.75">
      <c r="A21" s="13">
        <v>41788</v>
      </c>
      <c r="B21" s="42">
        <v>4047</v>
      </c>
      <c r="C21" s="80">
        <v>1932.7</v>
      </c>
      <c r="D21" s="3">
        <v>0</v>
      </c>
      <c r="E21" s="3">
        <v>7.4</v>
      </c>
      <c r="F21" s="3">
        <v>3.7</v>
      </c>
      <c r="G21" s="3">
        <v>0</v>
      </c>
      <c r="H21" s="3">
        <v>1.4</v>
      </c>
      <c r="I21" s="82">
        <f t="shared" si="0"/>
        <v>1.049999999999954</v>
      </c>
      <c r="J21" s="42">
        <v>5993.25</v>
      </c>
      <c r="K21" s="42">
        <v>2700</v>
      </c>
      <c r="L21" s="4">
        <f t="shared" si="1"/>
        <v>2.2197222222222224</v>
      </c>
      <c r="M21" s="2">
        <v>2116.2</v>
      </c>
      <c r="N21" s="47">
        <v>0</v>
      </c>
      <c r="O21" s="53">
        <v>0</v>
      </c>
      <c r="P21" s="54">
        <v>80.7</v>
      </c>
      <c r="Q21" s="49">
        <v>0</v>
      </c>
      <c r="R21" s="46">
        <v>0</v>
      </c>
      <c r="S21" s="35">
        <f t="shared" si="2"/>
        <v>80.7</v>
      </c>
    </row>
    <row r="22" spans="1:19" ht="13.5" thickBot="1">
      <c r="A22" s="13">
        <v>41789</v>
      </c>
      <c r="B22" s="42">
        <v>2144.2</v>
      </c>
      <c r="C22" s="81">
        <v>753.9</v>
      </c>
      <c r="D22" s="7">
        <v>22.5</v>
      </c>
      <c r="E22" s="7">
        <v>0.7</v>
      </c>
      <c r="F22" s="7">
        <v>2.3</v>
      </c>
      <c r="G22" s="7">
        <v>0.8</v>
      </c>
      <c r="H22" s="7">
        <v>45.5</v>
      </c>
      <c r="I22" s="82">
        <f t="shared" si="0"/>
        <v>0.6500000000003894</v>
      </c>
      <c r="J22" s="42">
        <v>2970.55</v>
      </c>
      <c r="K22" s="42">
        <v>3389.9</v>
      </c>
      <c r="L22" s="4">
        <f t="shared" si="1"/>
        <v>0.8762942859671377</v>
      </c>
      <c r="M22" s="2">
        <v>2116.2</v>
      </c>
      <c r="N22" s="47">
        <v>0</v>
      </c>
      <c r="O22" s="53">
        <v>0</v>
      </c>
      <c r="P22" s="54">
        <v>54.1</v>
      </c>
      <c r="Q22" s="49">
        <v>0</v>
      </c>
      <c r="R22" s="46">
        <v>0</v>
      </c>
      <c r="S22" s="35">
        <f t="shared" si="2"/>
        <v>54.1</v>
      </c>
    </row>
    <row r="23" spans="1:19" ht="13.5" thickBot="1">
      <c r="A23" s="39" t="s">
        <v>33</v>
      </c>
      <c r="B23" s="43">
        <f aca="true" t="shared" si="3" ref="B23:K23">SUM(B4:B22)</f>
        <v>31640.000000000004</v>
      </c>
      <c r="C23" s="43">
        <f t="shared" si="3"/>
        <v>6787.099999999999</v>
      </c>
      <c r="D23" s="43">
        <f t="shared" si="3"/>
        <v>92.5</v>
      </c>
      <c r="E23" s="14">
        <f t="shared" si="3"/>
        <v>71.4</v>
      </c>
      <c r="F23" s="14">
        <f t="shared" si="3"/>
        <v>523.7999999999998</v>
      </c>
      <c r="G23" s="14">
        <f t="shared" si="3"/>
        <v>579.6</v>
      </c>
      <c r="H23" s="14">
        <f t="shared" si="3"/>
        <v>281.7</v>
      </c>
      <c r="I23" s="43">
        <f t="shared" si="3"/>
        <v>231.99999999999943</v>
      </c>
      <c r="J23" s="43">
        <f t="shared" si="3"/>
        <v>40208.100000000006</v>
      </c>
      <c r="K23" s="43">
        <f t="shared" si="3"/>
        <v>37119.9</v>
      </c>
      <c r="L23" s="15">
        <f t="shared" si="1"/>
        <v>1.0831952672286296</v>
      </c>
      <c r="M23" s="2"/>
      <c r="N23" s="93">
        <f>SUM(N4:N22)</f>
        <v>583.3</v>
      </c>
      <c r="O23" s="93">
        <f>SUM(O4:O22)</f>
        <v>176.9</v>
      </c>
      <c r="P23" s="93">
        <f>SUM(P4:P22)</f>
        <v>8612.410000000002</v>
      </c>
      <c r="Q23" s="93">
        <f>SUM(Q4:Q22)</f>
        <v>123.45</v>
      </c>
      <c r="R23" s="93">
        <f>SUM(R4:R22)</f>
        <v>1.9100000000000001</v>
      </c>
      <c r="S23" s="93">
        <f>N23+O23+Q23+P23+R23</f>
        <v>9497.970000000001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18" t="s">
        <v>41</v>
      </c>
      <c r="O26" s="118"/>
      <c r="P26" s="118"/>
      <c r="Q26" s="118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9" t="s">
        <v>34</v>
      </c>
      <c r="O27" s="119"/>
      <c r="P27" s="119"/>
      <c r="Q27" s="119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6">
        <v>41791</v>
      </c>
      <c r="O28" s="120">
        <f>'[1]травень'!$D$142</f>
        <v>118982.48</v>
      </c>
      <c r="P28" s="120"/>
      <c r="Q28" s="120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7"/>
      <c r="O29" s="120"/>
      <c r="P29" s="120"/>
      <c r="Q29" s="120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'[1]травень'!$I$142</f>
        <v>105157.26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21" t="s">
        <v>56</v>
      </c>
      <c r="P31" s="122"/>
      <c r="Q31" s="61">
        <f>'[1]травень'!$I$141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2" t="s">
        <v>57</v>
      </c>
      <c r="P32" s="102"/>
      <c r="Q32" s="83">
        <f>'[1]травень'!$I$139</f>
        <v>13825.22196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03" t="s">
        <v>60</v>
      </c>
      <c r="P33" s="123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18" t="s">
        <v>35</v>
      </c>
      <c r="O36" s="118"/>
      <c r="P36" s="118"/>
      <c r="Q36" s="118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5" t="s">
        <v>36</v>
      </c>
      <c r="O37" s="125"/>
      <c r="P37" s="125"/>
      <c r="Q37" s="125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6">
        <v>41791</v>
      </c>
      <c r="O38" s="124">
        <v>0</v>
      </c>
      <c r="P38" s="124"/>
      <c r="Q38" s="124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7"/>
      <c r="O39" s="124"/>
      <c r="P39" s="124"/>
      <c r="Q39" s="124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N37:Q37"/>
    <mergeCell ref="N38:N39"/>
    <mergeCell ref="O38:Q39"/>
    <mergeCell ref="O31:P31"/>
    <mergeCell ref="O32:P32"/>
    <mergeCell ref="O33:P33"/>
    <mergeCell ref="N36:Q36"/>
    <mergeCell ref="N26:Q26"/>
    <mergeCell ref="N27:Q27"/>
    <mergeCell ref="N28:N29"/>
    <mergeCell ref="O28:Q29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S45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P14" sqref="P14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4" t="s">
        <v>87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6"/>
      <c r="M1" s="1"/>
      <c r="N1" s="107" t="s">
        <v>89</v>
      </c>
      <c r="O1" s="108"/>
      <c r="P1" s="108"/>
      <c r="Q1" s="108"/>
      <c r="R1" s="108"/>
      <c r="S1" s="109"/>
    </row>
    <row r="2" spans="1:19" ht="16.5" thickBot="1">
      <c r="A2" s="110" t="s">
        <v>91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2"/>
      <c r="M2" s="1"/>
      <c r="N2" s="113" t="s">
        <v>92</v>
      </c>
      <c r="O2" s="114"/>
      <c r="P2" s="114"/>
      <c r="Q2" s="114"/>
      <c r="R2" s="114"/>
      <c r="S2" s="115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41792</v>
      </c>
      <c r="B4" s="42">
        <v>685.9</v>
      </c>
      <c r="C4" s="80">
        <v>79.2</v>
      </c>
      <c r="D4" s="3">
        <v>0</v>
      </c>
      <c r="E4" s="3">
        <v>6.4</v>
      </c>
      <c r="F4" s="3">
        <v>12.7</v>
      </c>
      <c r="G4" s="3">
        <v>0</v>
      </c>
      <c r="H4" s="3">
        <v>0.7</v>
      </c>
      <c r="I4" s="42">
        <f aca="true" t="shared" si="0" ref="I4:I22">J4-B4-C4-D4-E4-F4-G4-H4</f>
        <v>2.200000000000043</v>
      </c>
      <c r="J4" s="42">
        <v>787.1</v>
      </c>
      <c r="K4" s="42">
        <v>1300</v>
      </c>
      <c r="L4" s="4">
        <f aca="true" t="shared" si="1" ref="L4:L23">J4/K4</f>
        <v>0.6054615384615385</v>
      </c>
      <c r="M4" s="2">
        <f>AVERAGE(J4:J6)</f>
        <v>899.3333333333334</v>
      </c>
      <c r="N4" s="44">
        <v>0</v>
      </c>
      <c r="O4" s="45">
        <v>0</v>
      </c>
      <c r="P4" s="46">
        <v>87.4</v>
      </c>
      <c r="Q4" s="46">
        <v>0</v>
      </c>
      <c r="R4" s="46">
        <v>0.05</v>
      </c>
      <c r="S4" s="35">
        <f>N4+O4+Q4+P4+R4</f>
        <v>87.45</v>
      </c>
    </row>
    <row r="5" spans="1:19" ht="12.75">
      <c r="A5" s="13">
        <v>41793</v>
      </c>
      <c r="B5" s="42">
        <v>551.9</v>
      </c>
      <c r="C5" s="80">
        <v>37.4</v>
      </c>
      <c r="D5" s="3">
        <v>0</v>
      </c>
      <c r="E5" s="3">
        <v>0.4</v>
      </c>
      <c r="F5" s="3">
        <v>17.6</v>
      </c>
      <c r="G5" s="3">
        <v>0</v>
      </c>
      <c r="H5" s="3">
        <v>2.3</v>
      </c>
      <c r="I5" s="42">
        <f t="shared" si="0"/>
        <v>0.3000000000000016</v>
      </c>
      <c r="J5" s="42">
        <v>609.9</v>
      </c>
      <c r="K5" s="42">
        <v>2500</v>
      </c>
      <c r="L5" s="4">
        <f t="shared" si="1"/>
        <v>0.24395999999999998</v>
      </c>
      <c r="M5" s="2">
        <v>899.3</v>
      </c>
      <c r="N5" s="47">
        <v>0</v>
      </c>
      <c r="O5" s="48">
        <v>18</v>
      </c>
      <c r="P5" s="49">
        <v>94.5</v>
      </c>
      <c r="Q5" s="49">
        <v>0</v>
      </c>
      <c r="R5" s="46">
        <v>0</v>
      </c>
      <c r="S5" s="35">
        <f aca="true" t="shared" si="2" ref="S5:S22">N5+O5+Q5+P5+R5</f>
        <v>112.5</v>
      </c>
    </row>
    <row r="6" spans="1:19" ht="12.75">
      <c r="A6" s="13">
        <v>41794</v>
      </c>
      <c r="B6" s="42">
        <v>562.5</v>
      </c>
      <c r="C6" s="80">
        <v>111.4</v>
      </c>
      <c r="D6" s="3">
        <v>0</v>
      </c>
      <c r="E6" s="3">
        <v>3.8</v>
      </c>
      <c r="F6" s="3">
        <v>23.2</v>
      </c>
      <c r="G6" s="3">
        <v>586.5</v>
      </c>
      <c r="H6" s="3">
        <v>11.9</v>
      </c>
      <c r="I6" s="42">
        <f t="shared" si="0"/>
        <v>1.7000000000000224</v>
      </c>
      <c r="J6" s="42">
        <v>1301</v>
      </c>
      <c r="K6" s="42">
        <v>2600</v>
      </c>
      <c r="L6" s="4">
        <f t="shared" si="1"/>
        <v>0.5003846153846154</v>
      </c>
      <c r="M6" s="2">
        <v>899.3</v>
      </c>
      <c r="N6" s="50">
        <v>0</v>
      </c>
      <c r="O6" s="51">
        <v>0</v>
      </c>
      <c r="P6" s="52">
        <v>100</v>
      </c>
      <c r="Q6" s="52">
        <v>0</v>
      </c>
      <c r="R6" s="86">
        <v>0.4</v>
      </c>
      <c r="S6" s="35">
        <f t="shared" si="2"/>
        <v>100.4</v>
      </c>
    </row>
    <row r="7" spans="1:19" ht="12.75">
      <c r="A7" s="13">
        <v>41795</v>
      </c>
      <c r="B7" s="42"/>
      <c r="C7" s="80"/>
      <c r="D7" s="3"/>
      <c r="E7" s="3"/>
      <c r="F7" s="3"/>
      <c r="G7" s="3"/>
      <c r="H7" s="3"/>
      <c r="I7" s="42">
        <f t="shared" si="0"/>
        <v>0</v>
      </c>
      <c r="J7" s="42"/>
      <c r="K7" s="42">
        <v>980</v>
      </c>
      <c r="L7" s="4">
        <f t="shared" si="1"/>
        <v>0</v>
      </c>
      <c r="M7" s="2">
        <v>899.3</v>
      </c>
      <c r="N7" s="47"/>
      <c r="O7" s="48"/>
      <c r="P7" s="49"/>
      <c r="Q7" s="49"/>
      <c r="R7" s="46"/>
      <c r="S7" s="35">
        <f t="shared" si="2"/>
        <v>0</v>
      </c>
    </row>
    <row r="8" spans="1:19" ht="12.75">
      <c r="A8" s="13">
        <v>41796</v>
      </c>
      <c r="B8" s="42"/>
      <c r="C8" s="80"/>
      <c r="D8" s="3"/>
      <c r="E8" s="3"/>
      <c r="F8" s="3"/>
      <c r="G8" s="3"/>
      <c r="H8" s="3"/>
      <c r="I8" s="42">
        <f t="shared" si="0"/>
        <v>0</v>
      </c>
      <c r="J8" s="42"/>
      <c r="K8" s="42">
        <v>1100</v>
      </c>
      <c r="L8" s="4">
        <f t="shared" si="1"/>
        <v>0</v>
      </c>
      <c r="M8" s="2">
        <v>899.3</v>
      </c>
      <c r="N8" s="47"/>
      <c r="O8" s="48"/>
      <c r="P8" s="49"/>
      <c r="Q8" s="49"/>
      <c r="R8" s="46"/>
      <c r="S8" s="35">
        <f t="shared" si="2"/>
        <v>0</v>
      </c>
    </row>
    <row r="9" spans="1:19" ht="12.75">
      <c r="A9" s="13">
        <v>41800</v>
      </c>
      <c r="B9" s="42"/>
      <c r="C9" s="80"/>
      <c r="D9" s="3"/>
      <c r="E9" s="3"/>
      <c r="F9" s="3"/>
      <c r="G9" s="3"/>
      <c r="H9" s="3"/>
      <c r="I9" s="42">
        <f t="shared" si="0"/>
        <v>0</v>
      </c>
      <c r="J9" s="42"/>
      <c r="K9" s="42">
        <v>1200</v>
      </c>
      <c r="L9" s="4">
        <f t="shared" si="1"/>
        <v>0</v>
      </c>
      <c r="M9" s="2">
        <v>899.3</v>
      </c>
      <c r="N9" s="47"/>
      <c r="O9" s="48"/>
      <c r="P9" s="49"/>
      <c r="Q9" s="49"/>
      <c r="R9" s="46"/>
      <c r="S9" s="35">
        <f t="shared" si="2"/>
        <v>0</v>
      </c>
    </row>
    <row r="10" spans="1:19" ht="12.75">
      <c r="A10" s="13">
        <v>41801</v>
      </c>
      <c r="B10" s="42"/>
      <c r="C10" s="80"/>
      <c r="D10" s="3"/>
      <c r="E10" s="3"/>
      <c r="F10" s="3"/>
      <c r="G10" s="3"/>
      <c r="H10" s="3"/>
      <c r="I10" s="82">
        <f t="shared" si="0"/>
        <v>0</v>
      </c>
      <c r="J10" s="42"/>
      <c r="K10" s="56">
        <v>1800</v>
      </c>
      <c r="L10" s="4">
        <f t="shared" si="1"/>
        <v>0</v>
      </c>
      <c r="M10" s="2">
        <v>899.3</v>
      </c>
      <c r="N10" s="47"/>
      <c r="O10" s="48"/>
      <c r="P10" s="49"/>
      <c r="Q10" s="49"/>
      <c r="R10" s="46"/>
      <c r="S10" s="35">
        <f t="shared" si="2"/>
        <v>0</v>
      </c>
    </row>
    <row r="11" spans="1:19" ht="12.75">
      <c r="A11" s="13">
        <v>41802</v>
      </c>
      <c r="B11" s="42"/>
      <c r="C11" s="80"/>
      <c r="D11" s="3"/>
      <c r="E11" s="3"/>
      <c r="F11" s="3"/>
      <c r="G11" s="3"/>
      <c r="H11" s="3"/>
      <c r="I11" s="82">
        <f t="shared" si="0"/>
        <v>0</v>
      </c>
      <c r="J11" s="42"/>
      <c r="K11" s="42">
        <v>3200</v>
      </c>
      <c r="L11" s="4">
        <f t="shared" si="1"/>
        <v>0</v>
      </c>
      <c r="M11" s="2">
        <v>899.3</v>
      </c>
      <c r="N11" s="47"/>
      <c r="O11" s="48"/>
      <c r="P11" s="49"/>
      <c r="Q11" s="49"/>
      <c r="R11" s="46"/>
      <c r="S11" s="35">
        <f t="shared" si="2"/>
        <v>0</v>
      </c>
    </row>
    <row r="12" spans="1:19" ht="12.75">
      <c r="A12" s="13">
        <v>41803</v>
      </c>
      <c r="B12" s="42"/>
      <c r="C12" s="80"/>
      <c r="D12" s="3"/>
      <c r="E12" s="3"/>
      <c r="F12" s="3"/>
      <c r="G12" s="3"/>
      <c r="H12" s="3"/>
      <c r="I12" s="82">
        <f t="shared" si="0"/>
        <v>0</v>
      </c>
      <c r="J12" s="42"/>
      <c r="K12" s="42">
        <v>2200</v>
      </c>
      <c r="L12" s="4">
        <f t="shared" si="1"/>
        <v>0</v>
      </c>
      <c r="M12" s="2">
        <v>899.3</v>
      </c>
      <c r="N12" s="47"/>
      <c r="O12" s="48"/>
      <c r="P12" s="49"/>
      <c r="Q12" s="49"/>
      <c r="R12" s="46"/>
      <c r="S12" s="35">
        <f t="shared" si="2"/>
        <v>0</v>
      </c>
    </row>
    <row r="13" spans="1:19" ht="12.75">
      <c r="A13" s="13">
        <v>41806</v>
      </c>
      <c r="B13" s="42"/>
      <c r="C13" s="80"/>
      <c r="D13" s="3"/>
      <c r="E13" s="3"/>
      <c r="F13" s="3"/>
      <c r="G13" s="3"/>
      <c r="H13" s="3"/>
      <c r="I13" s="82">
        <f t="shared" si="0"/>
        <v>0</v>
      </c>
      <c r="J13" s="42"/>
      <c r="K13" s="42">
        <v>1850</v>
      </c>
      <c r="L13" s="4">
        <f t="shared" si="1"/>
        <v>0</v>
      </c>
      <c r="M13" s="2">
        <v>899.3</v>
      </c>
      <c r="N13" s="47"/>
      <c r="O13" s="48"/>
      <c r="P13" s="49"/>
      <c r="Q13" s="49"/>
      <c r="R13" s="46"/>
      <c r="S13" s="35">
        <f t="shared" si="2"/>
        <v>0</v>
      </c>
    </row>
    <row r="14" spans="1:19" ht="12.75">
      <c r="A14" s="13">
        <v>41807</v>
      </c>
      <c r="B14" s="42"/>
      <c r="C14" s="80"/>
      <c r="D14" s="3"/>
      <c r="E14" s="3"/>
      <c r="F14" s="3"/>
      <c r="G14" s="3"/>
      <c r="H14" s="3"/>
      <c r="I14" s="82">
        <f t="shared" si="0"/>
        <v>0</v>
      </c>
      <c r="J14" s="42"/>
      <c r="K14" s="42">
        <v>3200</v>
      </c>
      <c r="L14" s="4">
        <f t="shared" si="1"/>
        <v>0</v>
      </c>
      <c r="M14" s="2">
        <v>899.3</v>
      </c>
      <c r="N14" s="47"/>
      <c r="O14" s="53"/>
      <c r="P14" s="54"/>
      <c r="Q14" s="49"/>
      <c r="R14" s="46"/>
      <c r="S14" s="35">
        <f t="shared" si="2"/>
        <v>0</v>
      </c>
    </row>
    <row r="15" spans="1:19" ht="12.75">
      <c r="A15" s="13">
        <v>41808</v>
      </c>
      <c r="B15" s="42"/>
      <c r="C15" s="80"/>
      <c r="D15" s="3"/>
      <c r="E15" s="3"/>
      <c r="F15" s="3"/>
      <c r="G15" s="3"/>
      <c r="H15" s="3"/>
      <c r="I15" s="82">
        <f>J15-B15-C15-D15-E15-F15-G15-H15</f>
        <v>0</v>
      </c>
      <c r="J15" s="42"/>
      <c r="K15" s="42">
        <v>1200</v>
      </c>
      <c r="L15" s="4">
        <f t="shared" si="1"/>
        <v>0</v>
      </c>
      <c r="M15" s="2">
        <v>899.3</v>
      </c>
      <c r="N15" s="47"/>
      <c r="O15" s="53"/>
      <c r="P15" s="54"/>
      <c r="Q15" s="49"/>
      <c r="R15" s="46"/>
      <c r="S15" s="35">
        <f t="shared" si="2"/>
        <v>0</v>
      </c>
    </row>
    <row r="16" spans="1:19" ht="12.75">
      <c r="A16" s="13">
        <v>41809</v>
      </c>
      <c r="B16" s="48"/>
      <c r="C16" s="69"/>
      <c r="D16" s="79"/>
      <c r="E16" s="79"/>
      <c r="F16" s="79"/>
      <c r="G16" s="79"/>
      <c r="H16" s="79"/>
      <c r="I16" s="69">
        <f>J16-B16-C16-D16-E16-F16-G16-H16</f>
        <v>0</v>
      </c>
      <c r="J16" s="48"/>
      <c r="K16" s="56">
        <v>1600</v>
      </c>
      <c r="L16" s="4">
        <f>J15/K16</f>
        <v>0</v>
      </c>
      <c r="M16" s="2">
        <v>899.3</v>
      </c>
      <c r="N16" s="47"/>
      <c r="O16" s="53"/>
      <c r="P16" s="54"/>
      <c r="Q16" s="49"/>
      <c r="R16" s="46"/>
      <c r="S16" s="35">
        <f t="shared" si="2"/>
        <v>0</v>
      </c>
    </row>
    <row r="17" spans="1:19" ht="12.75">
      <c r="A17" s="13">
        <v>41810</v>
      </c>
      <c r="B17" s="42"/>
      <c r="C17" s="80"/>
      <c r="D17" s="3"/>
      <c r="E17" s="3"/>
      <c r="F17" s="3"/>
      <c r="G17" s="3"/>
      <c r="H17" s="3"/>
      <c r="I17" s="82">
        <f t="shared" si="0"/>
        <v>0</v>
      </c>
      <c r="J17" s="42"/>
      <c r="K17" s="56">
        <v>1400</v>
      </c>
      <c r="L17" s="4">
        <f t="shared" si="1"/>
        <v>0</v>
      </c>
      <c r="M17" s="2">
        <v>899.3</v>
      </c>
      <c r="N17" s="47"/>
      <c r="O17" s="53"/>
      <c r="P17" s="54"/>
      <c r="Q17" s="49"/>
      <c r="R17" s="46"/>
      <c r="S17" s="35">
        <f t="shared" si="2"/>
        <v>0</v>
      </c>
    </row>
    <row r="18" spans="1:19" ht="12.75">
      <c r="A18" s="13">
        <v>41813</v>
      </c>
      <c r="B18" s="42"/>
      <c r="C18" s="80"/>
      <c r="D18" s="3"/>
      <c r="E18" s="3"/>
      <c r="F18" s="3"/>
      <c r="G18" s="3"/>
      <c r="H18" s="3"/>
      <c r="I18" s="82">
        <f t="shared" si="0"/>
        <v>0</v>
      </c>
      <c r="J18" s="42"/>
      <c r="K18" s="42">
        <v>1200</v>
      </c>
      <c r="L18" s="4">
        <f t="shared" si="1"/>
        <v>0</v>
      </c>
      <c r="M18" s="2">
        <v>899.3</v>
      </c>
      <c r="N18" s="47"/>
      <c r="O18" s="53"/>
      <c r="P18" s="54"/>
      <c r="Q18" s="49"/>
      <c r="R18" s="46"/>
      <c r="S18" s="35">
        <f>N18+O18+Q18+P18+R18</f>
        <v>0</v>
      </c>
    </row>
    <row r="19" spans="1:19" ht="12.75">
      <c r="A19" s="13">
        <v>41814</v>
      </c>
      <c r="B19" s="42"/>
      <c r="C19" s="80"/>
      <c r="D19" s="3"/>
      <c r="E19" s="3"/>
      <c r="F19" s="3"/>
      <c r="G19" s="3"/>
      <c r="H19" s="3"/>
      <c r="I19" s="82">
        <f t="shared" si="0"/>
        <v>0</v>
      </c>
      <c r="J19" s="42"/>
      <c r="K19" s="42">
        <v>1800</v>
      </c>
      <c r="L19" s="4">
        <f t="shared" si="1"/>
        <v>0</v>
      </c>
      <c r="M19" s="2">
        <v>899.3</v>
      </c>
      <c r="N19" s="47"/>
      <c r="O19" s="53"/>
      <c r="P19" s="54"/>
      <c r="Q19" s="49"/>
      <c r="R19" s="46"/>
      <c r="S19" s="35">
        <f>N19+O19+Q19+P19+R19</f>
        <v>0</v>
      </c>
    </row>
    <row r="20" spans="1:19" ht="12.75">
      <c r="A20" s="13">
        <v>41815</v>
      </c>
      <c r="B20" s="42"/>
      <c r="C20" s="80"/>
      <c r="D20" s="3"/>
      <c r="E20" s="3"/>
      <c r="F20" s="3"/>
      <c r="G20" s="3"/>
      <c r="H20" s="3"/>
      <c r="I20" s="82">
        <f t="shared" si="0"/>
        <v>0</v>
      </c>
      <c r="J20" s="42"/>
      <c r="K20" s="42">
        <v>1900</v>
      </c>
      <c r="L20" s="4">
        <f t="shared" si="1"/>
        <v>0</v>
      </c>
      <c r="M20" s="2">
        <v>899.3</v>
      </c>
      <c r="N20" s="47"/>
      <c r="O20" s="53"/>
      <c r="P20" s="54"/>
      <c r="Q20" s="49"/>
      <c r="R20" s="46"/>
      <c r="S20" s="35">
        <f t="shared" si="2"/>
        <v>0</v>
      </c>
    </row>
    <row r="21" spans="1:19" ht="12.75">
      <c r="A21" s="13">
        <v>41816</v>
      </c>
      <c r="B21" s="42"/>
      <c r="C21" s="80"/>
      <c r="D21" s="3"/>
      <c r="E21" s="3"/>
      <c r="F21" s="3"/>
      <c r="G21" s="3"/>
      <c r="H21" s="3"/>
      <c r="I21" s="82">
        <f t="shared" si="0"/>
        <v>0</v>
      </c>
      <c r="J21" s="42"/>
      <c r="K21" s="42">
        <v>2700</v>
      </c>
      <c r="L21" s="4">
        <f t="shared" si="1"/>
        <v>0</v>
      </c>
      <c r="M21" s="2">
        <v>899.3</v>
      </c>
      <c r="N21" s="47"/>
      <c r="O21" s="53"/>
      <c r="P21" s="54"/>
      <c r="Q21" s="49"/>
      <c r="R21" s="46"/>
      <c r="S21" s="35">
        <f t="shared" si="2"/>
        <v>0</v>
      </c>
    </row>
    <row r="22" spans="1:19" ht="13.5" thickBot="1">
      <c r="A22" s="13">
        <v>41817</v>
      </c>
      <c r="B22" s="42"/>
      <c r="C22" s="81"/>
      <c r="D22" s="7"/>
      <c r="E22" s="7"/>
      <c r="F22" s="7"/>
      <c r="G22" s="7"/>
      <c r="H22" s="7"/>
      <c r="I22" s="82">
        <f t="shared" si="0"/>
        <v>0</v>
      </c>
      <c r="J22" s="42"/>
      <c r="K22" s="42">
        <v>3389.9</v>
      </c>
      <c r="L22" s="4">
        <f t="shared" si="1"/>
        <v>0</v>
      </c>
      <c r="M22" s="2">
        <v>899.3</v>
      </c>
      <c r="N22" s="47"/>
      <c r="O22" s="53"/>
      <c r="P22" s="54"/>
      <c r="Q22" s="49"/>
      <c r="R22" s="46"/>
      <c r="S22" s="35">
        <f t="shared" si="2"/>
        <v>0</v>
      </c>
    </row>
    <row r="23" spans="1:19" ht="13.5" thickBot="1">
      <c r="A23" s="39" t="s">
        <v>33</v>
      </c>
      <c r="B23" s="43">
        <f aca="true" t="shared" si="3" ref="B23:K23">SUM(B4:B22)</f>
        <v>1800.3</v>
      </c>
      <c r="C23" s="43">
        <f t="shared" si="3"/>
        <v>228</v>
      </c>
      <c r="D23" s="43">
        <f t="shared" si="3"/>
        <v>0</v>
      </c>
      <c r="E23" s="14">
        <f t="shared" si="3"/>
        <v>10.600000000000001</v>
      </c>
      <c r="F23" s="14">
        <f t="shared" si="3"/>
        <v>53.5</v>
      </c>
      <c r="G23" s="14">
        <f t="shared" si="3"/>
        <v>586.5</v>
      </c>
      <c r="H23" s="14">
        <f t="shared" si="3"/>
        <v>14.9</v>
      </c>
      <c r="I23" s="43">
        <f t="shared" si="3"/>
        <v>4.200000000000067</v>
      </c>
      <c r="J23" s="43">
        <f t="shared" si="3"/>
        <v>2698</v>
      </c>
      <c r="K23" s="43">
        <f t="shared" si="3"/>
        <v>37119.9</v>
      </c>
      <c r="L23" s="15">
        <f t="shared" si="1"/>
        <v>0.07268338546170652</v>
      </c>
      <c r="M23" s="2"/>
      <c r="N23" s="93">
        <f>SUM(N4:N22)</f>
        <v>0</v>
      </c>
      <c r="O23" s="93">
        <f>SUM(O4:O22)</f>
        <v>18</v>
      </c>
      <c r="P23" s="93">
        <f>SUM(P4:P22)</f>
        <v>281.9</v>
      </c>
      <c r="Q23" s="93">
        <f>SUM(Q4:Q22)</f>
        <v>0</v>
      </c>
      <c r="R23" s="93">
        <f>SUM(R4:R22)</f>
        <v>0.45</v>
      </c>
      <c r="S23" s="93">
        <f>N23+O23+Q23+P23+R23</f>
        <v>300.34999999999997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18" t="s">
        <v>41</v>
      </c>
      <c r="O26" s="118"/>
      <c r="P26" s="118"/>
      <c r="Q26" s="118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9" t="s">
        <v>34</v>
      </c>
      <c r="O27" s="119"/>
      <c r="P27" s="119"/>
      <c r="Q27" s="119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6">
        <v>41795</v>
      </c>
      <c r="O28" s="120">
        <f>'[1]червень'!$D$142</f>
        <v>118531.34793</v>
      </c>
      <c r="P28" s="120"/>
      <c r="Q28" s="120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7"/>
      <c r="O29" s="120"/>
      <c r="P29" s="120"/>
      <c r="Q29" s="120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'[1]червень'!$I$142</f>
        <v>104706.12597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21" t="s">
        <v>56</v>
      </c>
      <c r="P31" s="122"/>
      <c r="Q31" s="61">
        <f>'[1]червень'!$I$141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2" t="s">
        <v>57</v>
      </c>
      <c r="P32" s="102"/>
      <c r="Q32" s="83">
        <f>'[1]червень'!$I$139</f>
        <v>13825.22196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03" t="s">
        <v>60</v>
      </c>
      <c r="P33" s="123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18" t="s">
        <v>35</v>
      </c>
      <c r="O36" s="118"/>
      <c r="P36" s="118"/>
      <c r="Q36" s="118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5" t="s">
        <v>36</v>
      </c>
      <c r="O37" s="125"/>
      <c r="P37" s="125"/>
      <c r="Q37" s="125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6">
        <v>41795</v>
      </c>
      <c r="O38" s="124">
        <v>0</v>
      </c>
      <c r="P38" s="124"/>
      <c r="Q38" s="124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7"/>
      <c r="O39" s="124"/>
      <c r="P39" s="124"/>
      <c r="Q39" s="124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A1:L1"/>
    <mergeCell ref="N1:S1"/>
    <mergeCell ref="A2:L2"/>
    <mergeCell ref="N2:S2"/>
    <mergeCell ref="N26:Q26"/>
    <mergeCell ref="N27:Q27"/>
    <mergeCell ref="N28:N29"/>
    <mergeCell ref="O28:Q29"/>
    <mergeCell ref="N37:Q37"/>
    <mergeCell ref="N38:N39"/>
    <mergeCell ref="O38:Q39"/>
    <mergeCell ref="O31:P31"/>
    <mergeCell ref="O32:P32"/>
    <mergeCell ref="O33:P33"/>
    <mergeCell ref="N36:Q36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38">
      <selection activeCell="D53" sqref="D53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6"/>
      <c r="B27" s="134" t="s">
        <v>93</v>
      </c>
      <c r="C27" s="134"/>
      <c r="D27" s="134"/>
      <c r="E27" s="134"/>
      <c r="F27" s="134"/>
      <c r="G27" s="134"/>
      <c r="H27" s="134"/>
      <c r="I27" s="134"/>
      <c r="J27" s="134"/>
      <c r="K27" s="134"/>
      <c r="L27" s="135"/>
      <c r="M27" s="135"/>
      <c r="N27" s="135"/>
    </row>
    <row r="28" spans="1:16" ht="78.75" customHeight="1">
      <c r="A28" s="130" t="s">
        <v>40</v>
      </c>
      <c r="B28" s="136" t="s">
        <v>51</v>
      </c>
      <c r="C28" s="137"/>
      <c r="D28" s="126" t="s">
        <v>28</v>
      </c>
      <c r="E28" s="126"/>
      <c r="F28" s="132" t="s">
        <v>29</v>
      </c>
      <c r="G28" s="133"/>
      <c r="H28" s="127" t="s">
        <v>39</v>
      </c>
      <c r="I28" s="132"/>
      <c r="J28" s="127" t="s">
        <v>50</v>
      </c>
      <c r="K28" s="128"/>
      <c r="L28" s="142" t="s">
        <v>45</v>
      </c>
      <c r="M28" s="143"/>
      <c r="N28" s="144"/>
      <c r="O28" s="138" t="s">
        <v>94</v>
      </c>
      <c r="P28" s="139"/>
    </row>
    <row r="29" spans="1:16" ht="45">
      <c r="A29" s="131"/>
      <c r="B29" s="72" t="s">
        <v>90</v>
      </c>
      <c r="C29" s="28" t="s">
        <v>26</v>
      </c>
      <c r="D29" s="72" t="str">
        <f>B29</f>
        <v>план на січень-червень  2014р.</v>
      </c>
      <c r="E29" s="28" t="str">
        <f>C29</f>
        <v>факт</v>
      </c>
      <c r="F29" s="71" t="str">
        <f>B29</f>
        <v>план на січень-червень  2014р.</v>
      </c>
      <c r="G29" s="95" t="str">
        <f>C29</f>
        <v>факт</v>
      </c>
      <c r="H29" s="72" t="str">
        <f>B29</f>
        <v>план на січень-червень  2014р.</v>
      </c>
      <c r="I29" s="28" t="str">
        <f>C29</f>
        <v>факт</v>
      </c>
      <c r="J29" s="71" t="str">
        <f>B29</f>
        <v>план на січень-червень  2014р.</v>
      </c>
      <c r="K29" s="95" t="str">
        <f>C29</f>
        <v>факт</v>
      </c>
      <c r="L29" s="67" t="str">
        <f>D29</f>
        <v>план на січень-червень  2014р.</v>
      </c>
      <c r="M29" s="28" t="s">
        <v>26</v>
      </c>
      <c r="N29" s="68" t="s">
        <v>27</v>
      </c>
      <c r="O29" s="128"/>
      <c r="P29" s="132"/>
    </row>
    <row r="30" spans="1:16" ht="23.25" customHeight="1" thickBot="1">
      <c r="A30" s="66">
        <f>травень!O38</f>
        <v>0</v>
      </c>
      <c r="B30" s="73">
        <f>'[1]червень'!$E$118</f>
        <v>109.5</v>
      </c>
      <c r="C30" s="73">
        <f>'[1]червень'!$F$118</f>
        <v>130.24</v>
      </c>
      <c r="D30" s="74">
        <f>'[1]червень'!$E$121</f>
        <v>4822.6</v>
      </c>
      <c r="E30" s="74">
        <f>'[1]червень'!$F$121</f>
        <v>2070.75</v>
      </c>
      <c r="F30" s="75">
        <f>'[1]червень'!$E$120</f>
        <v>1667</v>
      </c>
      <c r="G30" s="76">
        <f>'[1]червень'!$F$120</f>
        <v>1629.89</v>
      </c>
      <c r="H30" s="76">
        <f>'[1]червень'!$E$119</f>
        <v>34212.6</v>
      </c>
      <c r="I30" s="76">
        <f>'[1]червень'!$F$119</f>
        <v>35456.08</v>
      </c>
      <c r="J30" s="76">
        <f>'[1]червень'!$E$122</f>
        <v>862.45</v>
      </c>
      <c r="K30" s="96">
        <f>'[1]червень'!$F$122</f>
        <v>700.79</v>
      </c>
      <c r="L30" s="97">
        <f>H30+F30+D30+J30+B30</f>
        <v>41674.149999999994</v>
      </c>
      <c r="M30" s="77">
        <f>I30+G30+E30+K30+C30</f>
        <v>39987.75</v>
      </c>
      <c r="N30" s="78">
        <f>M30-L30</f>
        <v>-1686.3999999999942</v>
      </c>
      <c r="O30" s="140">
        <f>червень!O28</f>
        <v>118531.34793</v>
      </c>
      <c r="P30" s="141"/>
    </row>
    <row r="31" spans="1:16" ht="12.75">
      <c r="A31" s="62"/>
      <c r="B31" s="62"/>
      <c r="C31" s="62"/>
      <c r="D31" s="63"/>
      <c r="E31" s="64"/>
      <c r="F31" s="63"/>
      <c r="G31" s="64"/>
      <c r="H31" s="63"/>
      <c r="I31" s="64"/>
      <c r="J31" s="64"/>
      <c r="K31" s="64"/>
      <c r="L31" s="63"/>
      <c r="M31" s="64"/>
      <c r="N31" s="65"/>
      <c r="O31" s="126" t="s">
        <v>47</v>
      </c>
      <c r="P31" s="126"/>
    </row>
    <row r="32" spans="1:16" ht="12.75">
      <c r="A32" s="62"/>
      <c r="B32" s="62"/>
      <c r="C32" s="62"/>
      <c r="D32" s="63"/>
      <c r="E32" s="64"/>
      <c r="F32" s="63"/>
      <c r="G32" s="64"/>
      <c r="H32" s="63"/>
      <c r="I32" s="64"/>
      <c r="J32" s="64"/>
      <c r="K32" s="64"/>
      <c r="L32" s="63"/>
      <c r="M32" s="64"/>
      <c r="N32" s="65"/>
      <c r="O32" s="28" t="s">
        <v>44</v>
      </c>
      <c r="P32" s="84">
        <f>червень!Q30</f>
        <v>104706.12597</v>
      </c>
    </row>
    <row r="33" spans="1:16" ht="12.75">
      <c r="A33" s="62"/>
      <c r="B33" s="62"/>
      <c r="C33" s="62"/>
      <c r="D33" s="63"/>
      <c r="E33" s="64"/>
      <c r="F33" s="63"/>
      <c r="G33" s="64"/>
      <c r="H33" s="63"/>
      <c r="I33" s="64"/>
      <c r="J33" s="64"/>
      <c r="K33" s="64"/>
      <c r="L33" s="63"/>
      <c r="M33" s="64"/>
      <c r="N33" s="65"/>
      <c r="O33" s="28" t="s">
        <v>43</v>
      </c>
      <c r="P33" s="41">
        <f>червень!Q31</f>
        <v>0</v>
      </c>
    </row>
    <row r="34" spans="1:16" ht="12.75">
      <c r="A34" s="62"/>
      <c r="B34" s="62"/>
      <c r="C34" s="62"/>
      <c r="D34" s="63"/>
      <c r="E34" s="64"/>
      <c r="F34" s="63"/>
      <c r="G34" s="64"/>
      <c r="H34" s="63"/>
      <c r="I34" s="64"/>
      <c r="J34" s="64"/>
      <c r="K34" s="64"/>
      <c r="L34" s="63"/>
      <c r="M34" s="64"/>
      <c r="N34" s="65"/>
      <c r="O34" s="28" t="s">
        <v>46</v>
      </c>
      <c r="P34" s="41">
        <f>червень!Q33</f>
        <v>0</v>
      </c>
    </row>
    <row r="35" spans="15:16" ht="12.75">
      <c r="O35" s="26" t="s">
        <v>48</v>
      </c>
      <c r="P35" s="84">
        <f>червень!Q32</f>
        <v>13825.22196</v>
      </c>
    </row>
    <row r="36" spans="1:12" ht="12.75">
      <c r="A36" s="27"/>
      <c r="B36" s="27"/>
      <c r="C36" s="27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7"/>
      <c r="B37" s="27"/>
      <c r="C37" s="27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7"/>
      <c r="B38" s="27"/>
      <c r="C38" s="27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7"/>
      <c r="B39" s="27"/>
      <c r="C39" s="27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7"/>
      <c r="B40" s="27"/>
      <c r="C40" s="27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5"/>
      <c r="B41" s="25"/>
      <c r="C41" s="25"/>
    </row>
    <row r="42" spans="1:3" ht="12.75">
      <c r="A42" s="25"/>
      <c r="B42" s="25"/>
      <c r="C42" s="25"/>
    </row>
    <row r="47" spans="1:16" ht="12.75">
      <c r="A47" s="5" t="s">
        <v>9</v>
      </c>
      <c r="B47" s="17">
        <f>'[1]червень'!$E$10</f>
        <v>190546.3</v>
      </c>
      <c r="C47" s="40">
        <f>'[1]червень'!$F$10</f>
        <v>150560.47</v>
      </c>
      <c r="F47" s="1" t="s">
        <v>25</v>
      </c>
      <c r="G47" s="8"/>
      <c r="H47" s="129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7">
        <f>'[1]червень'!$E$33</f>
        <v>38281.23</v>
      </c>
      <c r="C48" s="18">
        <f>'[1]червень'!$F$33</f>
        <v>32932.56</v>
      </c>
      <c r="G48" s="8"/>
      <c r="H48" s="129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37</v>
      </c>
      <c r="B49" s="17">
        <f>'[1]червень'!$E$19</f>
        <v>1022.6</v>
      </c>
      <c r="C49" s="17">
        <f>'[1]червень'!$F$19</f>
        <v>645.38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12.75">
      <c r="A50" s="5" t="s">
        <v>38</v>
      </c>
      <c r="B50" s="6">
        <f>'[1]червень'!$E$96</f>
        <v>474.5</v>
      </c>
      <c r="C50" s="6">
        <f>'[1]червень'!$F$96</f>
        <v>361.56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4</v>
      </c>
      <c r="B51" s="17">
        <f>'[1]червень'!$E$56</f>
        <v>3398.3</v>
      </c>
      <c r="C51" s="17">
        <f>'[1]червень'!$F$56</f>
        <v>2744.78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7">
        <f>'[1]червень'!$E$95</f>
        <v>3531.5</v>
      </c>
      <c r="C52" s="17">
        <f>'[1]червень'!$F$95</f>
        <v>3548.66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7">
        <v>1500</v>
      </c>
      <c r="C53" s="17">
        <v>1248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7">
        <f>B55-B47-B48-B49-B50-B51-B52-B53</f>
        <v>1955.8000000000184</v>
      </c>
      <c r="C54" s="17">
        <f>C55-C47-C48-C49-C50-C51-C52-C53</f>
        <v>821.8100000000322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2">
        <f>'[1]червень'!$E$106</f>
        <v>240710.23</v>
      </c>
      <c r="C55" s="12">
        <f>'[1]червень'!$F$106</f>
        <v>192863.22000000003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B27:N27"/>
    <mergeCell ref="B28:C28"/>
    <mergeCell ref="O28:P29"/>
    <mergeCell ref="O30:P30"/>
    <mergeCell ref="L28:N28"/>
    <mergeCell ref="O31:P31"/>
    <mergeCell ref="J28:K28"/>
    <mergeCell ref="H47:H48"/>
    <mergeCell ref="A28:A29"/>
    <mergeCell ref="D28:E28"/>
    <mergeCell ref="F28:G28"/>
    <mergeCell ref="H28:I28"/>
  </mergeCells>
  <printOptions/>
  <pageMargins left="0.29" right="0.47" top="0.22" bottom="0.16" header="0.19" footer="0.23"/>
  <pageSetup fitToHeight="1" fitToWidth="1" horizontalDpi="600" verticalDpi="600" orientation="landscape" paperSize="9" scale="8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27.375" style="0" customWidth="1"/>
    <col min="2" max="4" width="9.125" style="21" customWidth="1"/>
    <col min="5" max="6" width="8.25390625" style="21" customWidth="1"/>
    <col min="7" max="13" width="9.125" style="21" customWidth="1"/>
    <col min="14" max="14" width="13.625" style="21" customWidth="1"/>
  </cols>
  <sheetData>
    <row r="2" ht="18" hidden="1">
      <c r="B2" s="20" t="s">
        <v>54</v>
      </c>
    </row>
    <row r="3" spans="2:7" ht="18">
      <c r="B3" s="20"/>
      <c r="G3" s="21" t="s">
        <v>68</v>
      </c>
    </row>
    <row r="4" ht="18">
      <c r="B4" s="20"/>
    </row>
    <row r="5" spans="1:14" ht="15.75">
      <c r="A5" s="10"/>
      <c r="B5" s="22" t="s">
        <v>14</v>
      </c>
      <c r="C5" s="22" t="s">
        <v>15</v>
      </c>
      <c r="D5" s="22" t="s">
        <v>11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20</v>
      </c>
      <c r="J5" s="22" t="s">
        <v>21</v>
      </c>
      <c r="K5" s="22" t="s">
        <v>22</v>
      </c>
      <c r="L5" s="22" t="s">
        <v>12</v>
      </c>
      <c r="M5" s="22" t="s">
        <v>13</v>
      </c>
      <c r="N5" s="23" t="s">
        <v>24</v>
      </c>
    </row>
    <row r="6" spans="1:14" ht="25.5">
      <c r="A6" s="70" t="s">
        <v>58</v>
      </c>
      <c r="B6" s="16">
        <v>36828.9</v>
      </c>
      <c r="C6" s="16">
        <v>39107.1</v>
      </c>
      <c r="D6" s="16">
        <v>41859.8</v>
      </c>
      <c r="E6" s="16">
        <v>43009.5</v>
      </c>
      <c r="F6" s="16">
        <v>41425.1</v>
      </c>
      <c r="G6" s="98">
        <v>45950.2</v>
      </c>
      <c r="H6" s="16">
        <v>42063.6</v>
      </c>
      <c r="I6" s="16">
        <v>45195.7</v>
      </c>
      <c r="J6" s="16">
        <v>43598.2</v>
      </c>
      <c r="K6" s="16">
        <v>43824</v>
      </c>
      <c r="L6" s="16">
        <v>45612.2</v>
      </c>
      <c r="M6" s="16">
        <v>68565.6</v>
      </c>
      <c r="N6" s="57">
        <f>SUM(B6:M6)</f>
        <v>537039.9</v>
      </c>
    </row>
    <row r="7" spans="1:14" ht="25.5">
      <c r="A7" s="19" t="s">
        <v>95</v>
      </c>
      <c r="B7" s="24">
        <f>SUM(B8:B14)</f>
        <v>0</v>
      </c>
      <c r="C7" s="24">
        <f aca="true" t="shared" si="0" ref="C7:M7">SUM(C8:C14)</f>
        <v>0</v>
      </c>
      <c r="D7" s="24">
        <f t="shared" si="0"/>
        <v>280.26</v>
      </c>
      <c r="E7" s="24">
        <f t="shared" si="0"/>
        <v>-2407.78</v>
      </c>
      <c r="F7" s="24">
        <f t="shared" si="0"/>
        <v>-2491.63</v>
      </c>
      <c r="G7" s="99">
        <f t="shared" si="0"/>
        <v>-2851.24</v>
      </c>
      <c r="H7" s="24">
        <f t="shared" si="0"/>
        <v>-2541.92</v>
      </c>
      <c r="I7" s="24">
        <f t="shared" si="0"/>
        <v>-2793.52</v>
      </c>
      <c r="J7" s="24">
        <f t="shared" si="0"/>
        <v>-2669.25</v>
      </c>
      <c r="K7" s="24">
        <f t="shared" si="0"/>
        <v>-2659.7000000000003</v>
      </c>
      <c r="L7" s="24">
        <f t="shared" si="0"/>
        <v>-3774.3100000000004</v>
      </c>
      <c r="M7" s="24">
        <f t="shared" si="0"/>
        <v>-8251.23</v>
      </c>
      <c r="N7" s="57">
        <f>SUM(B8:M14)</f>
        <v>-30160.32</v>
      </c>
    </row>
    <row r="8" spans="1:14" ht="14.25" customHeight="1">
      <c r="A8" s="36">
        <v>41712</v>
      </c>
      <c r="B8" s="37"/>
      <c r="C8" s="37"/>
      <c r="D8" s="37">
        <v>280.26</v>
      </c>
      <c r="E8" s="37">
        <v>92.12</v>
      </c>
      <c r="F8" s="37">
        <v>89.87</v>
      </c>
      <c r="G8" s="100">
        <v>80.76</v>
      </c>
      <c r="H8" s="37">
        <v>79.88</v>
      </c>
      <c r="I8" s="37">
        <v>79.68</v>
      </c>
      <c r="J8" s="37">
        <v>79.85</v>
      </c>
      <c r="K8" s="37">
        <v>83.7</v>
      </c>
      <c r="L8" s="37">
        <v>92.99</v>
      </c>
      <c r="M8" s="37">
        <v>-959.13</v>
      </c>
      <c r="N8" s="38">
        <f aca="true" t="shared" si="1" ref="N8:N15">SUM(B8:M8)</f>
        <v>-0.01999999999998181</v>
      </c>
    </row>
    <row r="9" spans="1:14" ht="12.75">
      <c r="A9" s="36">
        <v>41744</v>
      </c>
      <c r="B9" s="37"/>
      <c r="C9" s="37"/>
      <c r="D9" s="37"/>
      <c r="E9" s="37">
        <v>-2499.9</v>
      </c>
      <c r="F9" s="37">
        <v>-2581.5</v>
      </c>
      <c r="G9" s="100">
        <v>-2932</v>
      </c>
      <c r="H9" s="37">
        <v>-2621.8</v>
      </c>
      <c r="I9" s="37">
        <v>-2873.2</v>
      </c>
      <c r="J9" s="37">
        <v>-2749.1</v>
      </c>
      <c r="K9" s="37">
        <v>-2743.4</v>
      </c>
      <c r="L9" s="37">
        <v>-3867.3</v>
      </c>
      <c r="M9" s="37">
        <v>-7292.1</v>
      </c>
      <c r="N9" s="38">
        <f t="shared" si="1"/>
        <v>-30160.300000000003</v>
      </c>
    </row>
    <row r="10" spans="1:14" ht="12.75" hidden="1">
      <c r="A10" s="36" t="s">
        <v>69</v>
      </c>
      <c r="B10" s="37"/>
      <c r="C10" s="37"/>
      <c r="D10" s="37"/>
      <c r="E10" s="37"/>
      <c r="F10" s="37"/>
      <c r="G10" s="100"/>
      <c r="H10" s="37"/>
      <c r="I10" s="37"/>
      <c r="J10" s="37"/>
      <c r="K10" s="37"/>
      <c r="L10" s="37"/>
      <c r="M10" s="37"/>
      <c r="N10" s="38">
        <f t="shared" si="1"/>
        <v>0</v>
      </c>
    </row>
    <row r="11" spans="1:14" ht="12.75" hidden="1">
      <c r="A11" s="36" t="s">
        <v>69</v>
      </c>
      <c r="B11" s="37"/>
      <c r="C11" s="37"/>
      <c r="D11" s="37"/>
      <c r="E11" s="37"/>
      <c r="F11" s="37"/>
      <c r="G11" s="100"/>
      <c r="H11" s="37"/>
      <c r="I11" s="37"/>
      <c r="J11" s="37"/>
      <c r="K11" s="37"/>
      <c r="L11" s="37"/>
      <c r="M11" s="37"/>
      <c r="N11" s="38">
        <f t="shared" si="1"/>
        <v>0</v>
      </c>
    </row>
    <row r="12" spans="1:14" ht="12.75" hidden="1">
      <c r="A12" s="36" t="s">
        <v>69</v>
      </c>
      <c r="B12" s="37"/>
      <c r="C12" s="37"/>
      <c r="D12" s="37"/>
      <c r="E12" s="37"/>
      <c r="F12" s="37"/>
      <c r="G12" s="100"/>
      <c r="H12" s="37"/>
      <c r="I12" s="37"/>
      <c r="J12" s="37"/>
      <c r="K12" s="37"/>
      <c r="L12" s="37"/>
      <c r="M12" s="37"/>
      <c r="N12" s="38">
        <f t="shared" si="1"/>
        <v>0</v>
      </c>
    </row>
    <row r="13" spans="1:14" ht="12.75" hidden="1">
      <c r="A13" s="36" t="s">
        <v>69</v>
      </c>
      <c r="B13" s="37"/>
      <c r="C13" s="37"/>
      <c r="D13" s="37"/>
      <c r="E13" s="37"/>
      <c r="F13" s="37"/>
      <c r="G13" s="100"/>
      <c r="H13" s="37"/>
      <c r="I13" s="37"/>
      <c r="J13" s="37"/>
      <c r="K13" s="37"/>
      <c r="L13" s="37"/>
      <c r="M13" s="37"/>
      <c r="N13" s="38">
        <f t="shared" si="1"/>
        <v>0</v>
      </c>
    </row>
    <row r="14" spans="1:14" ht="12.75" hidden="1">
      <c r="A14" s="36" t="s">
        <v>69</v>
      </c>
      <c r="B14" s="37"/>
      <c r="C14" s="37"/>
      <c r="D14" s="37"/>
      <c r="E14" s="37"/>
      <c r="F14" s="37"/>
      <c r="G14" s="100"/>
      <c r="H14" s="37"/>
      <c r="I14" s="37"/>
      <c r="J14" s="37"/>
      <c r="K14" s="37"/>
      <c r="L14" s="37"/>
      <c r="M14" s="37"/>
      <c r="N14" s="38">
        <f t="shared" si="1"/>
        <v>0</v>
      </c>
    </row>
    <row r="15" spans="1:15" ht="13.5" thickBot="1">
      <c r="A15" s="11" t="s">
        <v>23</v>
      </c>
      <c r="B15" s="55">
        <f>B7+B6</f>
        <v>36828.9</v>
      </c>
      <c r="C15" s="55">
        <f aca="true" t="shared" si="2" ref="C15:M15">C7+C6</f>
        <v>39107.1</v>
      </c>
      <c r="D15" s="55">
        <f t="shared" si="2"/>
        <v>42140.060000000005</v>
      </c>
      <c r="E15" s="55">
        <f t="shared" si="2"/>
        <v>40601.72</v>
      </c>
      <c r="F15" s="55">
        <f t="shared" si="2"/>
        <v>38933.47</v>
      </c>
      <c r="G15" s="101">
        <f t="shared" si="2"/>
        <v>43098.96</v>
      </c>
      <c r="H15" s="55">
        <f t="shared" si="2"/>
        <v>39521.68</v>
      </c>
      <c r="I15" s="55">
        <f t="shared" si="2"/>
        <v>42402.18</v>
      </c>
      <c r="J15" s="55">
        <f t="shared" si="2"/>
        <v>40928.95</v>
      </c>
      <c r="K15" s="55">
        <f t="shared" si="2"/>
        <v>41164.3</v>
      </c>
      <c r="L15" s="55">
        <f t="shared" si="2"/>
        <v>41837.89</v>
      </c>
      <c r="M15" s="55">
        <f t="shared" si="2"/>
        <v>60314.37000000001</v>
      </c>
      <c r="N15" s="58">
        <f t="shared" si="1"/>
        <v>506879.58</v>
      </c>
      <c r="O15" s="21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2013-01-30T09:17:30Z</cp:lastPrinted>
  <dcterms:created xsi:type="dcterms:W3CDTF">2006-11-30T08:16:02Z</dcterms:created>
  <dcterms:modified xsi:type="dcterms:W3CDTF">2014-06-05T08:23:26Z</dcterms:modified>
  <cp:category/>
  <cp:version/>
  <cp:contentType/>
  <cp:contentStatus/>
</cp:coreProperties>
</file>